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工作\奖助学金\【本】2024本科生奖学金\20级本科生大四上学期\"/>
    </mc:Choice>
  </mc:AlternateContent>
  <xr:revisionPtr revIDLastSave="0" documentId="13_ncr:1_{E510490F-5313-41C4-A64B-B0FDF0F11009}" xr6:coauthVersionLast="47" xr6:coauthVersionMax="47" xr10:uidLastSave="{00000000-0000-0000-0000-000000000000}"/>
  <workbookProtection workbookAlgorithmName="SHA-512" workbookHashValue="pEnEzH42M4Iumx4TxOiCiGuuZSlJ9n9Omobaesxhk+uPX9RU6+F6yuUbkCh7HXHTkXDSC76XnOzLSix3R/IXJQ==" workbookSaltValue="b8+olW92AkWNhbjR9ZnL9g==" workbookSpinCount="100000" lockStructure="1"/>
  <bookViews>
    <workbookView xWindow="-108" yWindow="-108" windowWidth="30936" windowHeight="16776" xr2:uid="{70FFA288-2190-4BAA-8949-0DBA85F20802}"/>
  </bookViews>
  <sheets>
    <sheet name="Sheet1" sheetId="1" r:id="rId1"/>
    <sheet name="Sheet2" sheetId="2" state="hidden" r:id="rId2"/>
  </sheets>
  <definedNames>
    <definedName name="参与系数">Sheet2!$D$12:$D$17</definedName>
    <definedName name="国际级">Sheet2!$G$2</definedName>
    <definedName name="国家级">Sheet2!$H$2</definedName>
    <definedName name="级别">Sheet2!$F$2:$F$6</definedName>
    <definedName name="竞赛类型">Sheet2!$B$2:$B$3</definedName>
    <definedName name="刊物类别及基础分数">Sheet2!$F$12:$F$14</definedName>
    <definedName name="科技创新参与系数">Sheet2!$D$12:$D$17</definedName>
    <definedName name="科技创新活动_10分_次">Sheet2!$D$3:$D$4</definedName>
    <definedName name="名次">Sheet2!$A$12:$A$15</definedName>
    <definedName name="睿信2018级">Sheet2!$Q$2:$Q$28</definedName>
    <definedName name="睿信2019级">Sheet2!$R$2:$R$49</definedName>
    <definedName name="睿信2020级">Sheet2!$S$2:$S$49</definedName>
    <definedName name="省部级">Sheet2!$I$2</definedName>
    <definedName name="省部级及以上">Sheet2!$K$21:$K$23</definedName>
    <definedName name="实践获奖类型">Sheet2!$J$28:$J$34</definedName>
    <definedName name="书院">Sheet2!$M$28:$M$30</definedName>
    <definedName name="书院年级">Sheet2!$P$2:$P$4</definedName>
    <definedName name="所在专业">Sheet2!$T$2:$T$14</definedName>
    <definedName name="统计学期">Sheet2!$N$2:$N$3</definedName>
    <definedName name="团队系数">Sheet2!$F$21:$F$22</definedName>
    <definedName name="完成情况">Sheet2!$D$2:$D$4</definedName>
    <definedName name="文体活动获奖等级">Sheet2!$D$29:$D$38</definedName>
    <definedName name="文体活动团队系数">Sheet2!$H$21:$H$23</definedName>
    <definedName name="校级">Sheet2!$M$21:$M$23</definedName>
    <definedName name="校级以上">Sheet2!$K$28:$K$28</definedName>
    <definedName name="学术成果参与系数">Sheet2!$H$12:$H$14</definedName>
    <definedName name="学校级">Sheet2!$J$2</definedName>
    <definedName name="院级">Sheet2!$K$2</definedName>
    <definedName name="院级及其他">Sheet2!$N$21:$N$23</definedName>
    <definedName name="正副职">Sheet2!$B$21:$B$22</definedName>
    <definedName name="证明材料">Sheet2!$A$2:$A$5</definedName>
    <definedName name="职位">Sheet2!$A$21:$A$27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J59" i="1"/>
  <c r="J58" i="1"/>
  <c r="J57" i="1"/>
  <c r="J56" i="1"/>
  <c r="J55" i="1"/>
  <c r="J54" i="1"/>
  <c r="J53" i="1"/>
  <c r="J52" i="1"/>
  <c r="M52" i="1" s="1"/>
  <c r="K50" i="1"/>
  <c r="M50" i="1" s="1"/>
  <c r="J50" i="1"/>
  <c r="J49" i="1"/>
  <c r="K49" i="1" s="1"/>
  <c r="M49" i="1" s="1"/>
  <c r="J48" i="1"/>
  <c r="K48" i="1" s="1"/>
  <c r="M48" i="1" s="1"/>
  <c r="J47" i="1"/>
  <c r="K47" i="1" s="1"/>
  <c r="M47" i="1" s="1"/>
  <c r="K46" i="1"/>
  <c r="M46" i="1" s="1"/>
  <c r="J46" i="1"/>
  <c r="J45" i="1"/>
  <c r="K45" i="1" s="1"/>
  <c r="M45" i="1" s="1"/>
  <c r="J44" i="1"/>
  <c r="K44" i="1" s="1"/>
  <c r="M44" i="1" s="1"/>
  <c r="J43" i="1"/>
  <c r="K43" i="1" s="1"/>
  <c r="M43" i="1" s="1"/>
  <c r="K42" i="1"/>
  <c r="M42" i="1" s="1"/>
  <c r="J42" i="1"/>
  <c r="J41" i="1"/>
  <c r="K41" i="1" s="1"/>
  <c r="M41" i="1" s="1"/>
  <c r="J40" i="1"/>
  <c r="K40" i="1" s="1"/>
  <c r="M40" i="1" s="1"/>
  <c r="J39" i="1"/>
  <c r="K39" i="1" s="1"/>
  <c r="M39" i="1" s="1"/>
  <c r="M38" i="1"/>
  <c r="K38" i="1"/>
  <c r="J38" i="1"/>
  <c r="J37" i="1"/>
  <c r="K37" i="1" s="1"/>
  <c r="M37" i="1" s="1"/>
  <c r="K36" i="1"/>
  <c r="M36" i="1" s="1"/>
  <c r="J36" i="1"/>
  <c r="J34" i="1"/>
  <c r="K34" i="1" s="1"/>
  <c r="M34" i="1" s="1"/>
  <c r="G34" i="1"/>
  <c r="J33" i="1"/>
  <c r="K33" i="1" s="1"/>
  <c r="G33" i="1"/>
  <c r="J32" i="1"/>
  <c r="K32" i="1" s="1"/>
  <c r="G32" i="1"/>
  <c r="J31" i="1"/>
  <c r="K31" i="1" s="1"/>
  <c r="M31" i="1" s="1"/>
  <c r="G31" i="1"/>
  <c r="J30" i="1"/>
  <c r="K30" i="1" s="1"/>
  <c r="G30" i="1"/>
  <c r="M30" i="1" s="1"/>
  <c r="M25" i="1"/>
  <c r="K23" i="1"/>
  <c r="I23" i="1"/>
  <c r="M23" i="1" s="1"/>
  <c r="K22" i="1"/>
  <c r="M22" i="1" s="1"/>
  <c r="I22" i="1"/>
  <c r="K21" i="1"/>
  <c r="I21" i="1"/>
  <c r="M21" i="1" s="1"/>
  <c r="K19" i="1"/>
  <c r="I19" i="1"/>
  <c r="F19" i="1"/>
  <c r="M19" i="1" s="1"/>
  <c r="K18" i="1"/>
  <c r="I18" i="1"/>
  <c r="F18" i="1"/>
  <c r="K17" i="1"/>
  <c r="I17" i="1"/>
  <c r="F17" i="1"/>
  <c r="M17" i="1" s="1"/>
  <c r="K16" i="1"/>
  <c r="I16" i="1"/>
  <c r="F16" i="1"/>
  <c r="M16" i="1" s="1"/>
  <c r="K15" i="1"/>
  <c r="I15" i="1"/>
  <c r="F15" i="1"/>
  <c r="M15" i="1" s="1"/>
  <c r="K13" i="1"/>
  <c r="K12" i="1"/>
  <c r="K11" i="1"/>
  <c r="K10" i="1"/>
  <c r="K9" i="1"/>
  <c r="K8" i="1"/>
  <c r="K7" i="1"/>
  <c r="K6" i="1"/>
  <c r="M6" i="1" s="1"/>
  <c r="M18" i="1" l="1"/>
  <c r="N15" i="1" s="1"/>
  <c r="O19" i="1" s="1"/>
  <c r="M32" i="1"/>
  <c r="M33" i="1"/>
  <c r="N36" i="1"/>
  <c r="N30" i="1"/>
  <c r="O39" i="1" s="1"/>
</calcChain>
</file>

<file path=xl/sharedStrings.xml><?xml version="1.0" encoding="utf-8"?>
<sst xmlns="http://schemas.openxmlformats.org/spreadsheetml/2006/main" count="270" uniqueCount="245">
  <si>
    <t>集成电路与电子学院综合测评表</t>
    <phoneticPr fontId="2" type="noConversion"/>
  </si>
  <si>
    <t>统计学期</t>
  </si>
  <si>
    <t>2023-2024（1）</t>
  </si>
  <si>
    <t>年级</t>
  </si>
  <si>
    <t>2020级</t>
  </si>
  <si>
    <t>班级</t>
  </si>
  <si>
    <t>专业</t>
  </si>
  <si>
    <t>电子科学与技术（全英文教学专业）</t>
  </si>
  <si>
    <t>姓名</t>
  </si>
  <si>
    <t>学号</t>
  </si>
  <si>
    <t>学业成绩A</t>
  </si>
  <si>
    <t>学业成绩年级排名rank(A)</t>
  </si>
  <si>
    <t>实践创新分数
B</t>
  </si>
  <si>
    <r>
      <rPr>
        <sz val="11"/>
        <color rgb="FF000000"/>
        <rFont val="宋体"/>
        <family val="3"/>
        <charset val="134"/>
      </rPr>
      <t>实践创新参与分</t>
    </r>
    <r>
      <rPr>
        <b/>
        <sz val="11"/>
        <color rgb="FF000000"/>
        <rFont val="宋体"/>
        <family val="3"/>
        <charset val="134"/>
      </rPr>
      <t>B1</t>
    </r>
    <r>
      <rPr>
        <sz val="11"/>
        <color rgb="FF000000"/>
        <rFont val="宋体"/>
        <family val="3"/>
        <charset val="134"/>
      </rPr>
      <t xml:space="preserve">
(B1≤40)</t>
    </r>
  </si>
  <si>
    <t>实践创新赛事名称</t>
  </si>
  <si>
    <t>赛事开始时间
（年-月）</t>
  </si>
  <si>
    <t>竞赛类型</t>
  </si>
  <si>
    <t>完成情况</t>
  </si>
  <si>
    <t>得分</t>
  </si>
  <si>
    <t>证明材料</t>
  </si>
  <si>
    <t>B1总分(B1≤40)</t>
  </si>
  <si>
    <r>
      <rPr>
        <b/>
        <sz val="11"/>
        <color rgb="FF000000"/>
        <rFont val="宋体"/>
        <family val="3"/>
        <charset val="134"/>
      </rPr>
      <t xml:space="preserve">实践创新评分
B
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最终得分</t>
    </r>
    <r>
      <rPr>
        <sz val="11"/>
        <color rgb="FF000000"/>
        <rFont val="宋体"/>
        <family val="3"/>
        <charset val="134"/>
      </rPr>
      <t xml:space="preserve">
B=B1+B2
</t>
    </r>
  </si>
  <si>
    <r>
      <rPr>
        <sz val="11"/>
        <color rgb="FF000000"/>
        <rFont val="宋体"/>
        <family val="3"/>
        <charset val="134"/>
      </rPr>
      <t>创新成果分</t>
    </r>
    <r>
      <rPr>
        <b/>
        <sz val="11"/>
        <color rgb="FF000000"/>
        <rFont val="宋体"/>
        <family val="3"/>
        <charset val="134"/>
      </rPr>
      <t>B2</t>
    </r>
    <r>
      <rPr>
        <sz val="11"/>
        <color rgb="FF000000"/>
        <rFont val="宋体"/>
        <family val="3"/>
        <charset val="134"/>
      </rPr>
      <t xml:space="preserve">
(B2≤60)</t>
    </r>
  </si>
  <si>
    <t>级别</t>
  </si>
  <si>
    <t>级别分数</t>
  </si>
  <si>
    <t>名次/名次系数</t>
  </si>
  <si>
    <t>名次系数</t>
  </si>
  <si>
    <t>团队参与系数</t>
  </si>
  <si>
    <t>参与系数</t>
  </si>
  <si>
    <r>
      <rPr>
        <sz val="11"/>
        <color rgb="FF000000"/>
        <rFont val="宋体"/>
        <family val="3"/>
        <charset val="134"/>
      </rPr>
      <t>预计得分</t>
    </r>
    <r>
      <rPr>
        <sz val="8"/>
        <color rgb="FF000000"/>
        <rFont val="宋体"/>
        <family val="3"/>
        <charset val="134"/>
      </rPr>
      <t>（级别分数×名次系数×参与系数）</t>
    </r>
  </si>
  <si>
    <t>B2总分
(B2≤60)</t>
  </si>
  <si>
    <t>学校级</t>
  </si>
  <si>
    <t>学术成果名称</t>
  </si>
  <si>
    <t>发表时间
（年-月）</t>
  </si>
  <si>
    <t>成果等级/基础分数</t>
  </si>
  <si>
    <t>学术成果基础分数</t>
  </si>
  <si>
    <t>学术成果参与系数</t>
  </si>
  <si>
    <r>
      <rPr>
        <sz val="11"/>
        <color rgb="FF000000"/>
        <rFont val="宋体"/>
        <family val="3"/>
        <charset val="134"/>
      </rPr>
      <t>得分</t>
    </r>
    <r>
      <rPr>
        <sz val="8"/>
        <color rgb="FF000000"/>
        <rFont val="宋体"/>
        <family val="3"/>
        <charset val="134"/>
      </rPr>
      <t>（基础分数×参与系数）</t>
    </r>
  </si>
  <si>
    <t>日常表现评分
C</t>
  </si>
  <si>
    <r>
      <rPr>
        <sz val="11"/>
        <color rgb="FF000000"/>
        <rFont val="宋体"/>
        <family val="3"/>
        <charset val="134"/>
      </rPr>
      <t>社会工作表现分数</t>
    </r>
    <r>
      <rPr>
        <b/>
        <sz val="11"/>
        <color rgb="FF000000"/>
        <rFont val="宋体"/>
        <family val="3"/>
        <charset val="134"/>
      </rPr>
      <t>C1</t>
    </r>
    <r>
      <rPr>
        <sz val="11"/>
        <color rgb="FF000000"/>
        <rFont val="宋体"/>
        <family val="3"/>
        <charset val="134"/>
      </rPr>
      <t xml:space="preserve">
(C1≤40)</t>
    </r>
  </si>
  <si>
    <t>所在学生组织(或班号)</t>
  </si>
  <si>
    <t>任职开始时间
（年-月）</t>
  </si>
  <si>
    <t>职务</t>
  </si>
  <si>
    <r>
      <rPr>
        <sz val="11"/>
        <color rgb="FF000000"/>
        <rFont val="宋体"/>
        <family val="3"/>
        <charset val="134"/>
      </rPr>
      <t xml:space="preserve">正副职
</t>
    </r>
    <r>
      <rPr>
        <sz val="9"/>
        <color rgb="FF000000"/>
        <rFont val="宋体"/>
        <family val="3"/>
        <charset val="134"/>
      </rPr>
      <t>（副职满分为正职的80%）</t>
    </r>
  </si>
  <si>
    <r>
      <rPr>
        <sz val="11"/>
        <color rgb="FF000000"/>
        <rFont val="宋体"/>
        <family val="3"/>
        <charset val="134"/>
      </rPr>
      <t xml:space="preserve">得分
</t>
    </r>
    <r>
      <rPr>
        <sz val="8"/>
        <color rgb="FF000000"/>
        <rFont val="宋体"/>
        <family val="3"/>
        <charset val="134"/>
      </rPr>
      <t>（副职满分为正职的80%）</t>
    </r>
  </si>
  <si>
    <t>C1总分(C1≤40)</t>
  </si>
  <si>
    <r>
      <rPr>
        <b/>
        <sz val="11"/>
        <color rgb="FF000000"/>
        <rFont val="宋体"/>
        <family val="3"/>
        <charset val="134"/>
      </rPr>
      <t>日常表现评分C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 xml:space="preserve">
最终得分</t>
    </r>
    <r>
      <rPr>
        <sz val="11"/>
        <color rgb="FF000000"/>
        <rFont val="宋体"/>
        <family val="3"/>
        <charset val="134"/>
      </rPr>
      <t xml:space="preserve">
C=C1+C2+C3+C4
</t>
    </r>
  </si>
  <si>
    <r>
      <rPr>
        <sz val="11"/>
        <color rgb="FF000000"/>
        <rFont val="宋体"/>
        <family val="3"/>
        <charset val="134"/>
      </rPr>
      <t>社会实践分数</t>
    </r>
    <r>
      <rPr>
        <b/>
        <sz val="11"/>
        <color rgb="FF000000"/>
        <rFont val="宋体"/>
        <family val="3"/>
        <charset val="134"/>
      </rPr>
      <t>C2</t>
    </r>
    <r>
      <rPr>
        <sz val="11"/>
        <color rgb="FF000000"/>
        <rFont val="宋体"/>
        <family val="3"/>
        <charset val="134"/>
      </rPr>
      <t xml:space="preserve">
(C2≤20)</t>
    </r>
  </si>
  <si>
    <r>
      <rPr>
        <sz val="11"/>
        <color rgb="FF000000"/>
        <rFont val="宋体"/>
        <family val="3"/>
        <charset val="134"/>
      </rPr>
      <t xml:space="preserve">实践名称
</t>
    </r>
    <r>
      <rPr>
        <sz val="10"/>
        <color rgb="FF000000"/>
        <rFont val="宋体"/>
        <family val="3"/>
        <charset val="134"/>
      </rPr>
      <t>（每项参与基础分5分）</t>
    </r>
  </si>
  <si>
    <t>实践开始时间
（年-月）</t>
  </si>
  <si>
    <r>
      <rPr>
        <sz val="11"/>
        <color rgb="FF000000"/>
        <rFont val="宋体"/>
        <family val="3"/>
        <charset val="134"/>
      </rPr>
      <t>参与分</t>
    </r>
    <r>
      <rPr>
        <sz val="8"/>
        <color rgb="FF000000"/>
        <rFont val="宋体"/>
        <family val="3"/>
        <charset val="134"/>
      </rPr>
      <t>（参与基础分×参与系数）</t>
    </r>
  </si>
  <si>
    <t>获奖等级</t>
  </si>
  <si>
    <t>获奖基础分</t>
  </si>
  <si>
    <r>
      <rPr>
        <sz val="11"/>
        <color rgb="FF000000"/>
        <rFont val="宋体"/>
        <family val="3"/>
        <charset val="134"/>
      </rPr>
      <t xml:space="preserve">获奖分
</t>
    </r>
    <r>
      <rPr>
        <sz val="8"/>
        <color rgb="FF000000"/>
        <rFont val="宋体"/>
        <family val="3"/>
        <charset val="134"/>
      </rPr>
      <t>（获奖基础分×参与系数）</t>
    </r>
  </si>
  <si>
    <t>参与分+获奖分</t>
  </si>
  <si>
    <t>C2总分
(C2≤20)</t>
  </si>
  <si>
    <t>团长/系数1</t>
  </si>
  <si>
    <r>
      <rPr>
        <sz val="11"/>
        <color rgb="FF000000"/>
        <rFont val="宋体"/>
        <family val="3"/>
        <charset val="134"/>
      </rPr>
      <t>文体活动分数</t>
    </r>
    <r>
      <rPr>
        <b/>
        <sz val="11"/>
        <color rgb="FF000000"/>
        <rFont val="宋体"/>
        <family val="3"/>
        <charset val="134"/>
      </rPr>
      <t>C3</t>
    </r>
    <r>
      <rPr>
        <sz val="11"/>
        <color rgb="FF000000"/>
        <rFont val="宋体"/>
        <family val="3"/>
        <charset val="134"/>
      </rPr>
      <t xml:space="preserve">
(C3≤30)</t>
    </r>
  </si>
  <si>
    <t>活动名称</t>
  </si>
  <si>
    <t>活动举办时间
（年-月）</t>
  </si>
  <si>
    <t>参与分
（单项≤3）</t>
  </si>
  <si>
    <t>团队系数</t>
  </si>
  <si>
    <r>
      <rPr>
        <sz val="11"/>
        <color rgb="FF000000"/>
        <rFont val="宋体"/>
        <family val="3"/>
        <charset val="134"/>
      </rPr>
      <t xml:space="preserve">获奖分
</t>
    </r>
    <r>
      <rPr>
        <sz val="8"/>
        <color rgb="FF000000"/>
        <rFont val="宋体"/>
        <family val="3"/>
        <charset val="134"/>
      </rPr>
      <t>（获奖基础分×团队系数）</t>
    </r>
  </si>
  <si>
    <t>C3总分
(C3≤30)</t>
  </si>
  <si>
    <r>
      <rPr>
        <sz val="11"/>
        <color rgb="FF000000"/>
        <rFont val="宋体"/>
        <family val="3"/>
        <charset val="134"/>
      </rPr>
      <t>志愿服务分数</t>
    </r>
    <r>
      <rPr>
        <b/>
        <sz val="11"/>
        <color rgb="FF000000"/>
        <rFont val="宋体"/>
        <family val="3"/>
        <charset val="134"/>
      </rPr>
      <t>C4</t>
    </r>
    <r>
      <rPr>
        <sz val="11"/>
        <color rgb="FF000000"/>
        <rFont val="宋体"/>
        <family val="3"/>
        <charset val="134"/>
      </rPr>
      <t xml:space="preserve">
(C4≤10)</t>
    </r>
  </si>
  <si>
    <t>志愿服务活动名称</t>
  </si>
  <si>
    <t>活动时间（年-月）</t>
  </si>
  <si>
    <t>志愿时长（小时）</t>
  </si>
  <si>
    <r>
      <rPr>
        <sz val="11"/>
        <color rgb="FF000000"/>
        <rFont val="宋体"/>
        <family val="3"/>
        <charset val="134"/>
      </rPr>
      <t xml:space="preserve">得分
</t>
    </r>
    <r>
      <rPr>
        <sz val="10"/>
        <color rgb="FF000000"/>
        <rFont val="宋体"/>
        <family val="3"/>
        <charset val="134"/>
      </rPr>
      <t>（0.5分/1h）</t>
    </r>
  </si>
  <si>
    <t>C4总分（C4≤10）</t>
  </si>
  <si>
    <t xml:space="preserve">综合测评S=rank(A)×0.8+rank(B)×0.1+rank(C)×0.1 </t>
  </si>
  <si>
    <t>个人签名：</t>
  </si>
  <si>
    <t>备注或其他说明</t>
  </si>
  <si>
    <t>国际级</t>
  </si>
  <si>
    <t>书院年级</t>
  </si>
  <si>
    <t>睿信2018级</t>
  </si>
  <si>
    <t>睿信2019级</t>
  </si>
  <si>
    <t>睿信2020级</t>
  </si>
  <si>
    <t>所在专业</t>
  </si>
  <si>
    <t>有电子证明</t>
  </si>
  <si>
    <t>学科竞赛（5分/次）</t>
  </si>
  <si>
    <t>统计学期内 参与且完成</t>
  </si>
  <si>
    <t>2019-2020（1）</t>
  </si>
  <si>
    <t>06911801</t>
  </si>
  <si>
    <t>睿信1901</t>
  </si>
  <si>
    <t>06112001</t>
  </si>
  <si>
    <t>自动化</t>
  </si>
  <si>
    <t>有纸质证明，在手头</t>
  </si>
  <si>
    <t>科创活动（10分/次）</t>
  </si>
  <si>
    <t>统计学期内 仅报名参与</t>
  </si>
  <si>
    <t>国家级</t>
  </si>
  <si>
    <t>2019-2020（2）</t>
  </si>
  <si>
    <t>63011801</t>
  </si>
  <si>
    <t>睿信1902</t>
  </si>
  <si>
    <t>06112002</t>
  </si>
  <si>
    <t>电气工程及其自动化（卓越班）</t>
  </si>
  <si>
    <t>有纸质证明，在学校</t>
  </si>
  <si>
    <t>之前学期报名 统计学期结题</t>
  </si>
  <si>
    <t>省部级</t>
  </si>
  <si>
    <t>63011802</t>
  </si>
  <si>
    <t>睿信1903</t>
  </si>
  <si>
    <t>06112003</t>
  </si>
  <si>
    <t>自动化（全英文教学专业）</t>
  </si>
  <si>
    <t>尚未开出证明</t>
  </si>
  <si>
    <t>63011803</t>
  </si>
  <si>
    <t>睿信1904</t>
  </si>
  <si>
    <t>06112004</t>
  </si>
  <si>
    <t>院级</t>
  </si>
  <si>
    <t>63011804</t>
  </si>
  <si>
    <t>睿信1905</t>
  </si>
  <si>
    <t>06112005</t>
  </si>
  <si>
    <t>63011805</t>
  </si>
  <si>
    <t>睿信1906</t>
  </si>
  <si>
    <t>06112006</t>
  </si>
  <si>
    <t>63011806</t>
  </si>
  <si>
    <t>睿信1907</t>
  </si>
  <si>
    <t>06722001</t>
  </si>
  <si>
    <t>63011807</t>
  </si>
  <si>
    <t>睿信1908</t>
  </si>
  <si>
    <t>06722002</t>
  </si>
  <si>
    <t>63011808</t>
  </si>
  <si>
    <t>睿信1909</t>
  </si>
  <si>
    <t>06912001</t>
  </si>
  <si>
    <t>名次</t>
  </si>
  <si>
    <t>科技创新参与系数</t>
  </si>
  <si>
    <t>刊物类别及基础分数</t>
  </si>
  <si>
    <t>63011809</t>
  </si>
  <si>
    <t>睿信1910</t>
  </si>
  <si>
    <t>一等奖（第一名）/系数1</t>
  </si>
  <si>
    <t>第1作者/系数1</t>
  </si>
  <si>
    <t>SCI/60分</t>
  </si>
  <si>
    <t>第一作者/系数1</t>
  </si>
  <si>
    <t>63011810</t>
  </si>
  <si>
    <t>睿信1911</t>
  </si>
  <si>
    <t>二等奖（第二三名）/系数0.8</t>
  </si>
  <si>
    <t>第2作者/系数0.9</t>
  </si>
  <si>
    <t>EI/40分</t>
  </si>
  <si>
    <t>第二、三作者/系数0.8</t>
  </si>
  <si>
    <t>63011811</t>
  </si>
  <si>
    <t>睿信1912</t>
  </si>
  <si>
    <t>三等奖（第四名及以后）/系数0.6</t>
  </si>
  <si>
    <t>第3作者/系数0.8</t>
  </si>
  <si>
    <t>其他/30分</t>
  </si>
  <si>
    <t>其他作者/系数0.5</t>
  </si>
  <si>
    <t>63011812</t>
  </si>
  <si>
    <t>睿信1913</t>
  </si>
  <si>
    <t>优秀奖等个性化奖项/系数0.4</t>
  </si>
  <si>
    <t>第4作者/系数0.7</t>
  </si>
  <si>
    <t>63011813</t>
  </si>
  <si>
    <t>睿信1914</t>
  </si>
  <si>
    <t>第5作者/系数0.6</t>
  </si>
  <si>
    <t>63011814</t>
  </si>
  <si>
    <t>睿信1915</t>
  </si>
  <si>
    <t>第6作者及以后/系数0.5</t>
  </si>
  <si>
    <t>63011815</t>
  </si>
  <si>
    <t>睿信1916</t>
  </si>
  <si>
    <t>63011816</t>
  </si>
  <si>
    <t>睿信1917</t>
  </si>
  <si>
    <t>63011817</t>
  </si>
  <si>
    <t>睿信1918</t>
  </si>
  <si>
    <t>职位</t>
  </si>
  <si>
    <t>正副职</t>
  </si>
  <si>
    <t>文体活动团队系数</t>
  </si>
  <si>
    <t>省部级及以上</t>
  </si>
  <si>
    <t>校级</t>
  </si>
  <si>
    <t>院级及其他</t>
  </si>
  <si>
    <t>63011818</t>
  </si>
  <si>
    <t>睿信1919</t>
  </si>
  <si>
    <t>书记处、主席团/≤40</t>
  </si>
  <si>
    <t>正职</t>
  </si>
  <si>
    <t>个人/系数1</t>
  </si>
  <si>
    <t>一等奖或第1名/30分</t>
  </si>
  <si>
    <t>一等奖或第1名/20分</t>
  </si>
  <si>
    <t>一等奖或第1名/10分</t>
  </si>
  <si>
    <t>63011819</t>
  </si>
  <si>
    <t>睿信1920</t>
  </si>
  <si>
    <t>部长团/≤30</t>
  </si>
  <si>
    <t>副职</t>
  </si>
  <si>
    <t>队员/系数0.8</t>
  </si>
  <si>
    <t>团队队长/系数1</t>
  </si>
  <si>
    <t>二等奖或第2、3名/30分</t>
  </si>
  <si>
    <t>二等奖或第2、3名/15分</t>
  </si>
  <si>
    <t>二等奖或第2、3名/8分</t>
  </si>
  <si>
    <t>63011820</t>
  </si>
  <si>
    <t>睿信1921</t>
  </si>
  <si>
    <t>团队队员/系数0.8</t>
  </si>
  <si>
    <t>三等奖或第4名及以后/30分</t>
  </si>
  <si>
    <t>三等奖或第4名及以后/10分</t>
  </si>
  <si>
    <t>三等奖或第4名及以后/6分</t>
  </si>
  <si>
    <t>63011821</t>
  </si>
  <si>
    <t>睿信1922</t>
  </si>
  <si>
    <t>班长、团支书/≤40</t>
  </si>
  <si>
    <t>63011822</t>
  </si>
  <si>
    <t>睿信1923</t>
  </si>
  <si>
    <t>其他班团委员/≤30</t>
  </si>
  <si>
    <t>63011823</t>
  </si>
  <si>
    <t>睿信1924</t>
  </si>
  <si>
    <t>党支书/≤40</t>
  </si>
  <si>
    <t>63011824</t>
  </si>
  <si>
    <t>睿信1925</t>
  </si>
  <si>
    <t>党支部委员/≤30</t>
  </si>
  <si>
    <t>实践获奖类型</t>
  </si>
  <si>
    <t>63011825</t>
  </si>
  <si>
    <t>睿信1926</t>
  </si>
  <si>
    <t>文体活动获奖等级</t>
  </si>
  <si>
    <t>仅参与，无获奖</t>
  </si>
  <si>
    <t>63011826</t>
  </si>
  <si>
    <t>睿信1927</t>
  </si>
  <si>
    <r>
      <rPr>
        <b/>
        <sz val="11"/>
        <color rgb="FF000000"/>
        <rFont val="宋体"/>
        <family val="3"/>
        <charset val="134"/>
      </rPr>
      <t>校级以上</t>
    </r>
    <r>
      <rPr>
        <sz val="11"/>
        <color rgb="FF000000"/>
        <rFont val="宋体"/>
        <family val="3"/>
        <charset val="134"/>
      </rPr>
      <t xml:space="preserve"> 一等奖/20分</t>
    </r>
  </si>
  <si>
    <t>睿信1928</t>
  </si>
  <si>
    <t>省部级及以上 一等奖或第1名/30分</t>
  </si>
  <si>
    <r>
      <rPr>
        <b/>
        <sz val="11"/>
        <color rgb="FF000000"/>
        <rFont val="宋体"/>
        <family val="3"/>
        <charset val="134"/>
      </rPr>
      <t>校级以上</t>
    </r>
    <r>
      <rPr>
        <sz val="11"/>
        <color rgb="FF000000"/>
        <rFont val="宋体"/>
        <family val="3"/>
        <charset val="134"/>
      </rPr>
      <t xml:space="preserve"> 二等奖/16分</t>
    </r>
  </si>
  <si>
    <t>睿信1929</t>
  </si>
  <si>
    <t>省部级及以上 二等奖或第2、3名/30分</t>
  </si>
  <si>
    <r>
      <rPr>
        <b/>
        <sz val="11"/>
        <color rgb="FF000000"/>
        <rFont val="宋体"/>
        <family val="3"/>
        <charset val="134"/>
      </rPr>
      <t xml:space="preserve">校级以上 </t>
    </r>
    <r>
      <rPr>
        <sz val="11"/>
        <color rgb="FF000000"/>
        <rFont val="宋体"/>
        <family val="3"/>
        <charset val="134"/>
      </rPr>
      <t>三等奖、优秀奖/12分</t>
    </r>
  </si>
  <si>
    <t>睿信1930</t>
  </si>
  <si>
    <t>省部级及以上 三等奖或第4名及以后/30分</t>
  </si>
  <si>
    <r>
      <rPr>
        <b/>
        <sz val="11"/>
        <color rgb="FF000000"/>
        <rFont val="宋体"/>
        <family val="3"/>
        <charset val="134"/>
      </rPr>
      <t>院级</t>
    </r>
    <r>
      <rPr>
        <sz val="11"/>
        <color rgb="FF000000"/>
        <rFont val="宋体"/>
        <family val="3"/>
        <charset val="134"/>
      </rPr>
      <t xml:space="preserve"> 一等奖/12分</t>
    </r>
  </si>
  <si>
    <t>睿信1931</t>
  </si>
  <si>
    <t>校级 一等奖或第1名/20分</t>
  </si>
  <si>
    <r>
      <rPr>
        <b/>
        <sz val="11"/>
        <color rgb="FF000000"/>
        <rFont val="宋体"/>
        <family val="3"/>
        <charset val="134"/>
      </rPr>
      <t>院级</t>
    </r>
    <r>
      <rPr>
        <sz val="11"/>
        <color rgb="FF000000"/>
        <rFont val="宋体"/>
        <family val="3"/>
        <charset val="134"/>
      </rPr>
      <t xml:space="preserve"> 二等奖/10分</t>
    </r>
  </si>
  <si>
    <t>睿信1932</t>
  </si>
  <si>
    <t>校级 二等奖或第2、3名/15分</t>
  </si>
  <si>
    <r>
      <rPr>
        <b/>
        <sz val="11"/>
        <color rgb="FF000000"/>
        <rFont val="宋体"/>
        <family val="3"/>
        <charset val="134"/>
      </rPr>
      <t>院级</t>
    </r>
    <r>
      <rPr>
        <sz val="11"/>
        <color rgb="FF000000"/>
        <rFont val="宋体"/>
        <family val="3"/>
        <charset val="134"/>
      </rPr>
      <t xml:space="preserve"> 三等奖、优秀奖/8分</t>
    </r>
  </si>
  <si>
    <t>睿信1933</t>
  </si>
  <si>
    <t>校级 三等奖或第4名及以后/10分</t>
  </si>
  <si>
    <t>睿信1934</t>
  </si>
  <si>
    <t>院级及其他 一等奖或第1名/10分</t>
  </si>
  <si>
    <t>睿信1935</t>
  </si>
  <si>
    <t>院级及其他 二等奖或第2、3名/8分</t>
  </si>
  <si>
    <t>睿信1936</t>
  </si>
  <si>
    <t>院级及其他 三等奖或第4名及以后/6分</t>
  </si>
  <si>
    <t>睿信1937</t>
  </si>
  <si>
    <t>睿信1938</t>
  </si>
  <si>
    <t>睿信1939</t>
  </si>
  <si>
    <t>睿信1940</t>
  </si>
  <si>
    <t>睿信1941</t>
  </si>
  <si>
    <t>睿信1942</t>
  </si>
  <si>
    <t>睿信1943</t>
  </si>
  <si>
    <t>睿信1944</t>
  </si>
  <si>
    <t>睿信1945</t>
  </si>
  <si>
    <t>睿信1946</t>
  </si>
  <si>
    <t>睿信1947</t>
  </si>
  <si>
    <t>睿信1948</t>
  </si>
  <si>
    <t>书院或学院学生组织优秀干事/≤10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</si>
</sst>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\(0.00\)"/>
    <numFmt numFmtId="177" formatCode="yyyy\-mm"/>
    <numFmt numFmtId="178" formatCode="0_);[Red]\(0\)"/>
  </numFmts>
  <fonts count="14">
    <font>
      <sz val="11"/>
      <name val="宋体"/>
      <family val="3"/>
      <charset val="134"/>
    </font>
    <font>
      <b/>
      <sz val="20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14"/>
      <color rgb="FF000000"/>
      <name val="宋体"/>
      <family val="3"/>
      <charset val="134"/>
    </font>
    <font>
      <b/>
      <sz val="14"/>
      <color rgb="FFC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8"/>
      <color rgb="FF000000"/>
      <name val="宋体"/>
      <family val="3"/>
      <charset val="134"/>
    </font>
    <font>
      <sz val="24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E5DFEC"/>
        <bgColor indexed="64"/>
      </patternFill>
    </fill>
  </fills>
  <borders count="8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0" borderId="10" xfId="0" quotePrefix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76" fontId="5" fillId="0" borderId="10" xfId="0" applyNumberFormat="1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wrapText="1"/>
    </xf>
    <xf numFmtId="0" fontId="6" fillId="4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177" fontId="8" fillId="0" borderId="25" xfId="0" applyNumberFormat="1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178" fontId="8" fillId="5" borderId="25" xfId="0" applyNumberFormat="1" applyFont="1" applyFill="1" applyBorder="1" applyAlignment="1">
      <alignment horizontal="center" vertical="center"/>
    </xf>
    <xf numFmtId="0" fontId="8" fillId="0" borderId="23" xfId="0" applyFont="1" applyBorder="1" applyAlignment="1" applyProtection="1">
      <alignment horizontal="center" vertical="center"/>
      <protection locked="0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177" fontId="8" fillId="0" borderId="23" xfId="0" applyNumberFormat="1" applyFont="1" applyBorder="1" applyAlignment="1" applyProtection="1">
      <alignment horizontal="center" vertical="center"/>
      <protection locked="0"/>
    </xf>
    <xf numFmtId="177" fontId="8" fillId="0" borderId="24" xfId="0" applyNumberFormat="1" applyFont="1" applyBorder="1" applyAlignment="1" applyProtection="1">
      <alignment horizontal="center" vertical="center"/>
      <protection locked="0"/>
    </xf>
    <xf numFmtId="0" fontId="5" fillId="5" borderId="28" xfId="0" applyFont="1" applyFill="1" applyBorder="1" applyAlignment="1">
      <alignment horizontal="center" vertical="center" wrapText="1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/>
      <protection locked="0"/>
    </xf>
    <xf numFmtId="177" fontId="8" fillId="0" borderId="29" xfId="0" applyNumberFormat="1" applyFont="1" applyBorder="1" applyAlignment="1" applyProtection="1">
      <alignment horizontal="center" vertical="center"/>
      <protection locked="0"/>
    </xf>
    <xf numFmtId="177" fontId="8" fillId="0" borderId="30" xfId="0" applyNumberFormat="1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5" fillId="5" borderId="33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39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 wrapText="1"/>
    </xf>
    <xf numFmtId="0" fontId="8" fillId="0" borderId="25" xfId="0" applyFont="1" applyBorder="1" applyAlignment="1" applyProtection="1">
      <alignment horizontal="center" vertical="center"/>
      <protection locked="0"/>
    </xf>
    <xf numFmtId="177" fontId="8" fillId="0" borderId="25" xfId="0" applyNumberFormat="1" applyFont="1" applyBorder="1" applyAlignment="1" applyProtection="1">
      <alignment horizontal="center" vertical="center"/>
      <protection locked="0"/>
    </xf>
    <xf numFmtId="0" fontId="8" fillId="5" borderId="25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5" fillId="5" borderId="43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 wrapText="1"/>
    </xf>
    <xf numFmtId="0" fontId="5" fillId="5" borderId="45" xfId="0" applyFont="1" applyFill="1" applyBorder="1" applyAlignment="1">
      <alignment horizontal="center" vertical="center" wrapText="1"/>
    </xf>
    <xf numFmtId="0" fontId="8" fillId="0" borderId="46" xfId="0" applyFont="1" applyBorder="1" applyAlignment="1" applyProtection="1">
      <alignment horizontal="center" vertical="center"/>
      <protection locked="0"/>
    </xf>
    <xf numFmtId="0" fontId="10" fillId="4" borderId="20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8" fillId="5" borderId="47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8" fillId="5" borderId="4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8" fillId="0" borderId="51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8" fillId="0" borderId="53" xfId="0" applyFont="1" applyBorder="1" applyAlignment="1" applyProtection="1">
      <alignment horizontal="center" vertical="center"/>
      <protection locked="0"/>
    </xf>
    <xf numFmtId="0" fontId="5" fillId="5" borderId="54" xfId="0" applyFont="1" applyFill="1" applyBorder="1" applyAlignment="1">
      <alignment horizontal="center" vertical="center"/>
    </xf>
    <xf numFmtId="0" fontId="10" fillId="4" borderId="55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5" fillId="7" borderId="56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shrinkToFit="1"/>
    </xf>
    <xf numFmtId="0" fontId="5" fillId="7" borderId="57" xfId="0" applyFont="1" applyFill="1" applyBorder="1" applyAlignment="1">
      <alignment horizontal="center" vertical="center" shrinkToFit="1"/>
    </xf>
    <xf numFmtId="0" fontId="5" fillId="7" borderId="17" xfId="0" applyFont="1" applyFill="1" applyBorder="1" applyAlignment="1">
      <alignment horizontal="center" vertical="center" shrinkToFit="1"/>
    </xf>
    <xf numFmtId="0" fontId="5" fillId="7" borderId="58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wrapText="1"/>
    </xf>
    <xf numFmtId="0" fontId="6" fillId="6" borderId="27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center" vertical="center" wrapText="1"/>
    </xf>
    <xf numFmtId="0" fontId="5" fillId="7" borderId="48" xfId="0" applyFont="1" applyFill="1" applyBorder="1" applyAlignment="1">
      <alignment horizontal="center" vertical="center"/>
    </xf>
    <xf numFmtId="0" fontId="5" fillId="7" borderId="61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wrapTex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5" fillId="7" borderId="3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7" borderId="62" xfId="0" applyFont="1" applyFill="1" applyBorder="1" applyAlignment="1">
      <alignment horizontal="center" vertical="center" wrapText="1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63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5" fillId="7" borderId="31" xfId="0" applyFont="1" applyFill="1" applyBorder="1" applyAlignment="1">
      <alignment horizontal="center" vertical="center"/>
    </xf>
    <xf numFmtId="0" fontId="5" fillId="7" borderId="63" xfId="0" applyFont="1" applyFill="1" applyBorder="1" applyAlignment="1">
      <alignment horizontal="center" vertical="center"/>
    </xf>
    <xf numFmtId="0" fontId="5" fillId="7" borderId="64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center" vertical="center"/>
    </xf>
    <xf numFmtId="0" fontId="8" fillId="7" borderId="65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  <xf numFmtId="0" fontId="5" fillId="7" borderId="65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center" vertical="center" wrapText="1"/>
    </xf>
    <xf numFmtId="0" fontId="5" fillId="7" borderId="66" xfId="0" applyFont="1" applyFill="1" applyBorder="1" applyAlignment="1">
      <alignment horizontal="center" vertical="center" wrapText="1"/>
    </xf>
    <xf numFmtId="0" fontId="5" fillId="7" borderId="66" xfId="0" applyFont="1" applyFill="1" applyBorder="1" applyAlignment="1">
      <alignment horizontal="center" vertical="center"/>
    </xf>
    <xf numFmtId="0" fontId="5" fillId="7" borderId="37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5" fillId="7" borderId="42" xfId="0" applyFont="1" applyFill="1" applyBorder="1" applyAlignment="1">
      <alignment horizontal="center" vertical="center"/>
    </xf>
    <xf numFmtId="0" fontId="5" fillId="7" borderId="43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center" vertical="center" wrapText="1"/>
    </xf>
    <xf numFmtId="0" fontId="8" fillId="0" borderId="29" xfId="0" applyFont="1" applyBorder="1" applyAlignment="1" applyProtection="1">
      <alignment horizontal="center" vertical="center"/>
      <protection locked="0"/>
    </xf>
    <xf numFmtId="0" fontId="5" fillId="7" borderId="67" xfId="0" applyFont="1" applyFill="1" applyBorder="1" applyAlignment="1">
      <alignment horizontal="center" vertical="center"/>
    </xf>
    <xf numFmtId="0" fontId="5" fillId="7" borderId="68" xfId="0" applyFont="1" applyFill="1" applyBorder="1" applyAlignment="1">
      <alignment horizontal="center" vertical="center" wrapText="1"/>
    </xf>
    <xf numFmtId="0" fontId="5" fillId="7" borderId="69" xfId="0" applyFont="1" applyFill="1" applyBorder="1" applyAlignment="1">
      <alignment horizontal="center" vertical="center" wrapText="1"/>
    </xf>
    <xf numFmtId="0" fontId="5" fillId="7" borderId="70" xfId="0" applyFont="1" applyFill="1" applyBorder="1" applyAlignment="1">
      <alignment horizontal="center" vertical="center" wrapText="1"/>
    </xf>
    <xf numFmtId="0" fontId="8" fillId="7" borderId="66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/>
    </xf>
    <xf numFmtId="0" fontId="5" fillId="7" borderId="71" xfId="0" applyFont="1" applyFill="1" applyBorder="1" applyAlignment="1">
      <alignment horizontal="center" vertical="center" wrapText="1"/>
    </xf>
    <xf numFmtId="0" fontId="8" fillId="0" borderId="48" xfId="0" applyFont="1" applyBorder="1" applyAlignment="1" applyProtection="1">
      <alignment horizontal="center" vertical="center"/>
      <protection locked="0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5" fillId="7" borderId="72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horizontal="center" vertical="center" wrapText="1"/>
    </xf>
    <xf numFmtId="0" fontId="5" fillId="7" borderId="69" xfId="0" applyFont="1" applyFill="1" applyBorder="1" applyAlignment="1">
      <alignment horizontal="center" vertical="center"/>
    </xf>
    <xf numFmtId="0" fontId="5" fillId="7" borderId="73" xfId="0" applyFont="1" applyFill="1" applyBorder="1" applyAlignment="1">
      <alignment horizontal="center" vertical="center"/>
    </xf>
    <xf numFmtId="0" fontId="5" fillId="7" borderId="70" xfId="0" applyFont="1" applyFill="1" applyBorder="1" applyAlignment="1">
      <alignment horizontal="center" vertical="center"/>
    </xf>
    <xf numFmtId="0" fontId="5" fillId="7" borderId="37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5" fillId="7" borderId="40" xfId="0" applyFont="1" applyFill="1" applyBorder="1" applyAlignment="1">
      <alignment horizontal="center" vertical="center"/>
    </xf>
    <xf numFmtId="0" fontId="5" fillId="7" borderId="74" xfId="0" applyFont="1" applyFill="1" applyBorder="1" applyAlignment="1">
      <alignment horizontal="center" vertical="center"/>
    </xf>
    <xf numFmtId="0" fontId="8" fillId="0" borderId="75" xfId="0" applyFont="1" applyBorder="1" applyAlignment="1" applyProtection="1">
      <alignment horizontal="center" vertical="center"/>
      <protection locked="0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5" fillId="7" borderId="45" xfId="0" applyFont="1" applyFill="1" applyBorder="1" applyAlignment="1">
      <alignment horizontal="center" vertical="center" wrapText="1"/>
    </xf>
    <xf numFmtId="0" fontId="6" fillId="6" borderId="55" xfId="0" applyFont="1" applyFill="1" applyBorder="1" applyAlignment="1">
      <alignment horizontal="center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8" fillId="7" borderId="51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76" xfId="0" applyFont="1" applyFill="1" applyBorder="1" applyAlignment="1">
      <alignment horizontal="center" vertical="center"/>
    </xf>
    <xf numFmtId="0" fontId="10" fillId="6" borderId="55" xfId="0" applyFont="1" applyFill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57" xfId="0" applyFont="1" applyBorder="1" applyAlignment="1" applyProtection="1">
      <alignment horizontal="center" vertical="center"/>
      <protection locked="0"/>
    </xf>
    <xf numFmtId="0" fontId="5" fillId="0" borderId="77" xfId="0" applyFont="1" applyBorder="1" applyAlignment="1" applyProtection="1">
      <alignment horizontal="center" vertical="center"/>
      <protection locked="0"/>
    </xf>
    <xf numFmtId="0" fontId="12" fillId="0" borderId="79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6" xfId="0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/>
    <xf numFmtId="0" fontId="5" fillId="0" borderId="36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0" xfId="0" applyFont="1" applyAlignment="1"/>
    <xf numFmtId="0" fontId="5" fillId="0" borderId="25" xfId="0" applyFont="1" applyBorder="1">
      <alignment vertical="center"/>
    </xf>
    <xf numFmtId="0" fontId="5" fillId="0" borderId="56" xfId="0" applyFont="1" applyBorder="1">
      <alignment vertical="center"/>
    </xf>
    <xf numFmtId="0" fontId="5" fillId="0" borderId="77" xfId="0" applyFont="1" applyBorder="1">
      <alignment vertical="center"/>
    </xf>
    <xf numFmtId="0" fontId="5" fillId="0" borderId="57" xfId="0" applyFont="1" applyBorder="1">
      <alignment vertical="center"/>
    </xf>
    <xf numFmtId="0" fontId="5" fillId="0" borderId="80" xfId="0" applyFont="1" applyBorder="1" applyAlignment="1">
      <alignment horizontal="center" vertical="center"/>
    </xf>
    <xf numFmtId="0" fontId="5" fillId="0" borderId="60" xfId="0" applyFont="1" applyBorder="1">
      <alignment vertical="center"/>
    </xf>
    <xf numFmtId="0" fontId="5" fillId="0" borderId="81" xfId="0" applyFont="1" applyBorder="1">
      <alignment vertical="center"/>
    </xf>
    <xf numFmtId="0" fontId="5" fillId="0" borderId="0" xfId="0" applyFont="1">
      <alignment vertical="center"/>
    </xf>
    <xf numFmtId="0" fontId="5" fillId="0" borderId="60" xfId="0" applyFont="1" applyBorder="1" applyAlignment="1">
      <alignment vertical="center" wrapText="1"/>
    </xf>
    <xf numFmtId="0" fontId="5" fillId="0" borderId="79" xfId="0" applyFont="1" applyBorder="1">
      <alignment vertical="center"/>
    </xf>
    <xf numFmtId="0" fontId="5" fillId="0" borderId="76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79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74A23-CE2C-4003-A2FF-B37E8304EC22}">
  <sheetPr codeName="Sheet1"/>
  <dimension ref="A1:R61"/>
  <sheetViews>
    <sheetView tabSelected="1" workbookViewId="0">
      <selection activeCell="E7" sqref="E7:F7"/>
    </sheetView>
  </sheetViews>
  <sheetFormatPr defaultColWidth="10" defaultRowHeight="14.4"/>
  <cols>
    <col min="1" max="1" width="7.21875" customWidth="1"/>
    <col min="2" max="2" width="6.33203125" customWidth="1"/>
    <col min="3" max="3" width="17.21875" customWidth="1"/>
    <col min="4" max="5" width="11.77734375" customWidth="1"/>
    <col min="6" max="6" width="14.33203125" customWidth="1"/>
    <col min="7" max="7" width="14.6640625" customWidth="1"/>
    <col min="8" max="8" width="21.33203125" customWidth="1"/>
    <col min="9" max="9" width="17.109375" customWidth="1"/>
    <col min="10" max="10" width="17.77734375" customWidth="1"/>
    <col min="11" max="11" width="17.33203125" customWidth="1"/>
    <col min="12" max="12" width="16.6640625" customWidth="1"/>
    <col min="13" max="13" width="13.109375" customWidth="1"/>
    <col min="14" max="14" width="12.109375" customWidth="1"/>
    <col min="15" max="15" width="14" customWidth="1"/>
  </cols>
  <sheetData>
    <row r="1" spans="1:18" ht="33" customHeight="1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8" ht="36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5" t="s">
        <v>1</v>
      </c>
      <c r="L2" s="6"/>
      <c r="M2" s="7" t="s">
        <v>2</v>
      </c>
      <c r="N2" s="8"/>
      <c r="O2" s="9"/>
    </row>
    <row r="3" spans="1:18" ht="30" customHeight="1" thickBot="1">
      <c r="A3" s="10" t="s">
        <v>3</v>
      </c>
      <c r="B3" s="11"/>
      <c r="C3" s="12" t="s">
        <v>4</v>
      </c>
      <c r="D3" s="13" t="s">
        <v>5</v>
      </c>
      <c r="E3" s="14">
        <v>13222001</v>
      </c>
      <c r="F3" s="15"/>
      <c r="G3" s="16" t="s">
        <v>6</v>
      </c>
      <c r="H3" s="17" t="s">
        <v>7</v>
      </c>
      <c r="I3" s="18"/>
      <c r="J3" s="16" t="s">
        <v>8</v>
      </c>
      <c r="K3" s="17"/>
      <c r="L3" s="18"/>
      <c r="M3" s="19" t="s">
        <v>9</v>
      </c>
      <c r="N3" s="20"/>
      <c r="O3" s="21"/>
    </row>
    <row r="4" spans="1:18" ht="28.5" customHeight="1" thickBot="1">
      <c r="A4" s="22" t="s">
        <v>10</v>
      </c>
      <c r="B4" s="23"/>
      <c r="C4" s="23"/>
      <c r="D4" s="24"/>
      <c r="E4" s="25"/>
      <c r="F4" s="26"/>
      <c r="G4" s="26"/>
      <c r="H4" s="27" t="s">
        <v>11</v>
      </c>
      <c r="I4" s="28"/>
      <c r="J4" s="28"/>
      <c r="K4" s="28"/>
      <c r="L4" s="28"/>
      <c r="M4" s="17"/>
      <c r="N4" s="15"/>
      <c r="O4" s="29"/>
    </row>
    <row r="5" spans="1:18" ht="35.25" customHeight="1">
      <c r="A5" s="30" t="s">
        <v>12</v>
      </c>
      <c r="B5" s="31" t="s">
        <v>13</v>
      </c>
      <c r="C5" s="32" t="s">
        <v>14</v>
      </c>
      <c r="D5" s="33"/>
      <c r="E5" s="34" t="s">
        <v>15</v>
      </c>
      <c r="F5" s="35"/>
      <c r="G5" s="36" t="s">
        <v>16</v>
      </c>
      <c r="H5" s="37"/>
      <c r="I5" s="38" t="s">
        <v>17</v>
      </c>
      <c r="J5" s="39"/>
      <c r="K5" s="40" t="s">
        <v>18</v>
      </c>
      <c r="L5" s="41" t="s">
        <v>19</v>
      </c>
      <c r="M5" s="42" t="s">
        <v>20</v>
      </c>
      <c r="N5" s="43"/>
      <c r="O5" s="44" t="s">
        <v>21</v>
      </c>
    </row>
    <row r="6" spans="1:18" s="56" customFormat="1" ht="20.100000000000001" customHeight="1">
      <c r="A6" s="45"/>
      <c r="B6" s="46"/>
      <c r="C6" s="47"/>
      <c r="D6" s="48"/>
      <c r="E6" s="49"/>
      <c r="F6" s="49"/>
      <c r="G6" s="50"/>
      <c r="H6" s="50"/>
      <c r="I6" s="50"/>
      <c r="J6" s="50"/>
      <c r="K6" s="51">
        <f>IFERROR(VLOOKUP(G6,{"学科竞赛（5分/次）",5;"科创活动（10分/次）",10},2,),0)</f>
        <v>0</v>
      </c>
      <c r="L6" s="52"/>
      <c r="M6" s="53">
        <f>IF(SUM(K6:K13)&gt;40,40,SUM(K6:K13))</f>
        <v>0</v>
      </c>
      <c r="N6" s="54"/>
      <c r="O6" s="55"/>
    </row>
    <row r="7" spans="1:18" s="56" customFormat="1" ht="20.100000000000001" customHeight="1">
      <c r="A7" s="45"/>
      <c r="B7" s="46"/>
      <c r="C7" s="47"/>
      <c r="D7" s="48"/>
      <c r="E7" s="49"/>
      <c r="F7" s="49"/>
      <c r="G7" s="50"/>
      <c r="H7" s="50"/>
      <c r="I7" s="50"/>
      <c r="J7" s="50"/>
      <c r="K7" s="51">
        <f>IFERROR(VLOOKUP(G7,{"学科竞赛（5分/次）",5;"科创活动（10分/次）",10},2,),0)</f>
        <v>0</v>
      </c>
      <c r="L7" s="52"/>
      <c r="M7" s="53"/>
      <c r="N7" s="54"/>
      <c r="O7" s="55"/>
    </row>
    <row r="8" spans="1:18" s="56" customFormat="1" ht="20.100000000000001" customHeight="1">
      <c r="A8" s="45"/>
      <c r="B8" s="46"/>
      <c r="C8" s="47"/>
      <c r="D8" s="48"/>
      <c r="E8" s="49"/>
      <c r="F8" s="49"/>
      <c r="G8" s="50"/>
      <c r="H8" s="50"/>
      <c r="I8" s="50"/>
      <c r="J8" s="50"/>
      <c r="K8" s="51">
        <f>IFERROR(VLOOKUP(G8,{"学科竞赛（5分/次）",5;"科创活动（10分/次）",10},2,),0)</f>
        <v>0</v>
      </c>
      <c r="L8" s="52"/>
      <c r="M8" s="53"/>
      <c r="N8" s="54"/>
      <c r="O8" s="55"/>
    </row>
    <row r="9" spans="1:18" s="56" customFormat="1" ht="20.100000000000001" customHeight="1">
      <c r="A9" s="45"/>
      <c r="B9" s="46"/>
      <c r="C9" s="47"/>
      <c r="D9" s="48"/>
      <c r="E9" s="49"/>
      <c r="F9" s="49"/>
      <c r="G9" s="50"/>
      <c r="H9" s="50"/>
      <c r="I9" s="50"/>
      <c r="J9" s="50"/>
      <c r="K9" s="51">
        <f>IFERROR(VLOOKUP(G9,{"学科竞赛（5分/次）",5;"科创活动（10分/次）",10},2,),0)</f>
        <v>0</v>
      </c>
      <c r="L9" s="52"/>
      <c r="M9" s="53"/>
      <c r="N9" s="54"/>
      <c r="O9" s="55"/>
    </row>
    <row r="10" spans="1:18" s="56" customFormat="1" ht="20.100000000000001" customHeight="1">
      <c r="A10" s="45"/>
      <c r="B10" s="46"/>
      <c r="C10" s="47"/>
      <c r="D10" s="48"/>
      <c r="E10" s="49"/>
      <c r="F10" s="49"/>
      <c r="G10" s="50"/>
      <c r="H10" s="50"/>
      <c r="I10" s="50"/>
      <c r="J10" s="50"/>
      <c r="K10" s="51">
        <f>IFERROR(VLOOKUP(G10,{"学科竞赛（5分/次）",5;"科创活动（10分/次）",10},2,),0)</f>
        <v>0</v>
      </c>
      <c r="L10" s="52"/>
      <c r="M10" s="53"/>
      <c r="N10" s="54"/>
      <c r="O10" s="55"/>
    </row>
    <row r="11" spans="1:18" s="56" customFormat="1" ht="20.100000000000001" customHeight="1">
      <c r="A11" s="45"/>
      <c r="B11" s="46"/>
      <c r="C11" s="47"/>
      <c r="D11" s="48"/>
      <c r="E11" s="49"/>
      <c r="F11" s="49"/>
      <c r="G11" s="50"/>
      <c r="H11" s="50"/>
      <c r="I11" s="50"/>
      <c r="J11" s="50"/>
      <c r="K11" s="51">
        <f>IFERROR(VLOOKUP(G11,{"学科竞赛（5分/次）",5;"科创活动（10分/次）",10},2,),0)</f>
        <v>0</v>
      </c>
      <c r="L11" s="52"/>
      <c r="M11" s="53"/>
      <c r="N11" s="54"/>
      <c r="O11" s="55"/>
    </row>
    <row r="12" spans="1:18" s="56" customFormat="1" ht="20.100000000000001" customHeight="1">
      <c r="A12" s="45"/>
      <c r="B12" s="46"/>
      <c r="C12" s="47"/>
      <c r="D12" s="48"/>
      <c r="E12" s="57"/>
      <c r="F12" s="58"/>
      <c r="G12" s="50"/>
      <c r="H12" s="50"/>
      <c r="I12" s="50"/>
      <c r="J12" s="50"/>
      <c r="K12" s="51">
        <f>IFERROR(VLOOKUP(G12,{"学科竞赛（5分/次）",5;"科创活动（10分/次）",10},2,),0)</f>
        <v>0</v>
      </c>
      <c r="L12" s="52"/>
      <c r="M12" s="53"/>
      <c r="N12" s="54"/>
      <c r="O12" s="55"/>
    </row>
    <row r="13" spans="1:18" s="56" customFormat="1" ht="20.100000000000001" customHeight="1" thickBot="1">
      <c r="A13" s="45"/>
      <c r="B13" s="59"/>
      <c r="C13" s="60"/>
      <c r="D13" s="61"/>
      <c r="E13" s="62"/>
      <c r="F13" s="63"/>
      <c r="G13" s="64"/>
      <c r="H13" s="65"/>
      <c r="I13" s="60"/>
      <c r="J13" s="61"/>
      <c r="K13" s="51">
        <f>IFERROR(VLOOKUP(G13,{"学科竞赛（5分/次）",5;"科创活动（10分/次）",10},2,),0)</f>
        <v>0</v>
      </c>
      <c r="L13" s="66"/>
      <c r="M13" s="67"/>
      <c r="N13" s="68"/>
      <c r="O13" s="55"/>
    </row>
    <row r="14" spans="1:18" ht="38.25" customHeight="1" thickTop="1">
      <c r="A14" s="45"/>
      <c r="B14" s="69" t="s">
        <v>22</v>
      </c>
      <c r="C14" s="70" t="s">
        <v>14</v>
      </c>
      <c r="D14" s="71" t="s">
        <v>15</v>
      </c>
      <c r="E14" s="70" t="s">
        <v>23</v>
      </c>
      <c r="F14" s="70" t="s">
        <v>24</v>
      </c>
      <c r="G14" s="72" t="s">
        <v>25</v>
      </c>
      <c r="H14" s="73"/>
      <c r="I14" s="74" t="s">
        <v>26</v>
      </c>
      <c r="J14" s="70" t="s">
        <v>27</v>
      </c>
      <c r="K14" s="75" t="s">
        <v>28</v>
      </c>
      <c r="L14" s="75" t="s">
        <v>19</v>
      </c>
      <c r="M14" s="71" t="s">
        <v>29</v>
      </c>
      <c r="N14" s="76" t="s">
        <v>30</v>
      </c>
      <c r="O14" s="55"/>
    </row>
    <row r="15" spans="1:18" ht="20.100000000000001" customHeight="1">
      <c r="A15" s="45"/>
      <c r="B15" s="46"/>
      <c r="C15" s="77"/>
      <c r="D15" s="78"/>
      <c r="E15" s="77"/>
      <c r="F15" s="79" t="str">
        <f>IFERROR(VLOOKUP(E15,Sheet2!F2:G6,2,0),"0")</f>
        <v>0</v>
      </c>
      <c r="G15" s="47"/>
      <c r="H15" s="48"/>
      <c r="I15" s="80" t="str">
        <f>IFERROR(VLOOKUP(G15,Sheet2!A12:B15,2,0),"0")</f>
        <v>0</v>
      </c>
      <c r="J15" s="77"/>
      <c r="K15" s="79" t="str">
        <f>IFERROR(VLOOKUP(J15,Sheet2!D12:E17,2,0),"0")</f>
        <v>0</v>
      </c>
      <c r="L15" s="52"/>
      <c r="M15" s="79">
        <f>IFERROR(F15*I15*K15,"")</f>
        <v>0</v>
      </c>
      <c r="N15" s="81">
        <f>IF(SUM(M15:M19,M21:M23)&gt;60,60,SUM(M15:M19,M21:M23))</f>
        <v>0</v>
      </c>
      <c r="O15" s="55"/>
      <c r="R15" s="82"/>
    </row>
    <row r="16" spans="1:18" ht="20.100000000000001" customHeight="1">
      <c r="A16" s="45"/>
      <c r="B16" s="46"/>
      <c r="C16" s="77"/>
      <c r="D16" s="78"/>
      <c r="E16" s="77"/>
      <c r="F16" s="79" t="str">
        <f>IFERROR(VLOOKUP(E16,Sheet2!F2:G6,2,0),"0")</f>
        <v>0</v>
      </c>
      <c r="G16" s="47"/>
      <c r="H16" s="48"/>
      <c r="I16" s="80" t="str">
        <f>IFERROR(VLOOKUP(G16,Sheet2!A12:B15,2,0),"0")</f>
        <v>0</v>
      </c>
      <c r="J16" s="77"/>
      <c r="K16" s="79" t="str">
        <f>IFERROR(VLOOKUP(J16,Sheet2!D12:E17,2,0),"0")</f>
        <v>0</v>
      </c>
      <c r="L16" s="52"/>
      <c r="M16" s="79">
        <f t="shared" ref="M16:M19" si="0">IFERROR(F16*I16*K16,"")</f>
        <v>0</v>
      </c>
      <c r="N16" s="83"/>
      <c r="O16" s="55"/>
      <c r="R16" s="82"/>
    </row>
    <row r="17" spans="1:18" ht="20.100000000000001" customHeight="1">
      <c r="A17" s="45"/>
      <c r="B17" s="46"/>
      <c r="C17" s="77"/>
      <c r="D17" s="78"/>
      <c r="E17" s="77"/>
      <c r="F17" s="79" t="str">
        <f>IFERROR(VLOOKUP(E17,Sheet2!F2:G6,2,0),"0")</f>
        <v>0</v>
      </c>
      <c r="G17" s="47"/>
      <c r="H17" s="48"/>
      <c r="I17" s="80" t="str">
        <f>IFERROR(VLOOKUP(G17,Sheet2!A12:B15,2,0),"0")</f>
        <v>0</v>
      </c>
      <c r="J17" s="77"/>
      <c r="K17" s="79" t="str">
        <f>IFERROR(VLOOKUP(J17,Sheet2!D12:E17,2,0),"0")</f>
        <v>0</v>
      </c>
      <c r="L17" s="52"/>
      <c r="M17" s="79">
        <f t="shared" si="0"/>
        <v>0</v>
      </c>
      <c r="N17" s="83"/>
      <c r="O17" s="55"/>
      <c r="R17" s="82"/>
    </row>
    <row r="18" spans="1:18" ht="20.100000000000001" customHeight="1" thickBot="1">
      <c r="A18" s="45"/>
      <c r="B18" s="46"/>
      <c r="C18" s="77"/>
      <c r="D18" s="78"/>
      <c r="E18" s="77"/>
      <c r="F18" s="79" t="str">
        <f>IFERROR(VLOOKUP(E18,Sheet2!F2:G6,2,0),"0")</f>
        <v>0</v>
      </c>
      <c r="G18" s="47"/>
      <c r="H18" s="48"/>
      <c r="I18" s="80" t="str">
        <f>IFERROR(VLOOKUP(G18,Sheet2!A12:B15,2,0),"0")</f>
        <v>0</v>
      </c>
      <c r="J18" s="77"/>
      <c r="K18" s="79" t="str">
        <f>IFERROR(VLOOKUP(J18,Sheet2!D12:E17,2,0),"0")</f>
        <v>0</v>
      </c>
      <c r="L18" s="52"/>
      <c r="M18" s="79">
        <f t="shared" si="0"/>
        <v>0</v>
      </c>
      <c r="N18" s="83"/>
      <c r="O18" s="55"/>
    </row>
    <row r="19" spans="1:18" ht="20.100000000000001" customHeight="1">
      <c r="A19" s="84"/>
      <c r="B19" s="85"/>
      <c r="C19" s="77"/>
      <c r="D19" s="78"/>
      <c r="E19" s="86"/>
      <c r="F19" s="79" t="str">
        <f>IFERROR(VLOOKUP(E19,Sheet2!F2:G6,2,0),"0")</f>
        <v>0</v>
      </c>
      <c r="G19" s="47"/>
      <c r="H19" s="48"/>
      <c r="I19" s="80" t="str">
        <f>IFERROR(VLOOKUP(G19,Sheet2!A12:B15,2,0),"0")</f>
        <v>0</v>
      </c>
      <c r="J19" s="86"/>
      <c r="K19" s="79" t="str">
        <f>IFERROR(VLOOKUP(J19,Sheet2!D12:E17,2,0),"0")</f>
        <v>0</v>
      </c>
      <c r="L19" s="52"/>
      <c r="M19" s="79">
        <f t="shared" si="0"/>
        <v>0</v>
      </c>
      <c r="N19" s="83"/>
      <c r="O19" s="87">
        <f>M6+N15</f>
        <v>0</v>
      </c>
    </row>
    <row r="20" spans="1:18" ht="31.5" customHeight="1">
      <c r="A20" s="84"/>
      <c r="B20" s="85"/>
      <c r="C20" s="88" t="s">
        <v>32</v>
      </c>
      <c r="D20" s="89"/>
      <c r="E20" s="90" t="s">
        <v>33</v>
      </c>
      <c r="F20" s="91"/>
      <c r="G20" s="88" t="s">
        <v>34</v>
      </c>
      <c r="H20" s="89"/>
      <c r="I20" s="92" t="s">
        <v>35</v>
      </c>
      <c r="J20" s="93" t="s">
        <v>36</v>
      </c>
      <c r="K20" s="94" t="s">
        <v>36</v>
      </c>
      <c r="L20" s="75" t="s">
        <v>19</v>
      </c>
      <c r="M20" s="95" t="s">
        <v>37</v>
      </c>
      <c r="N20" s="83"/>
      <c r="O20" s="96"/>
    </row>
    <row r="21" spans="1:18" ht="20.100000000000001" customHeight="1">
      <c r="A21" s="84"/>
      <c r="B21" s="85"/>
      <c r="C21" s="47"/>
      <c r="D21" s="48"/>
      <c r="E21" s="49"/>
      <c r="F21" s="49"/>
      <c r="G21" s="47"/>
      <c r="H21" s="48"/>
      <c r="I21" s="97" t="str">
        <f>IFERROR(VLOOKUP(G21,Sheet2!F12:G14,2,0),"0")</f>
        <v>0</v>
      </c>
      <c r="J21" s="86"/>
      <c r="K21" s="98" t="str">
        <f>IFERROR(VLOOKUP(J21,Sheet2!H12:J14,3,0),"0")</f>
        <v>0</v>
      </c>
      <c r="L21" s="52"/>
      <c r="M21" s="99">
        <f>IFERROR(I21*K21,"")</f>
        <v>0</v>
      </c>
      <c r="N21" s="83"/>
      <c r="O21" s="96"/>
    </row>
    <row r="22" spans="1:18" ht="20.100000000000001" customHeight="1">
      <c r="A22" s="84"/>
      <c r="B22" s="85"/>
      <c r="C22" s="47"/>
      <c r="D22" s="48"/>
      <c r="E22" s="49"/>
      <c r="F22" s="49"/>
      <c r="G22" s="47"/>
      <c r="H22" s="48"/>
      <c r="I22" s="97" t="str">
        <f>IFERROR(VLOOKUP(G22,Sheet2!F12:G14,2,0),"0")</f>
        <v>0</v>
      </c>
      <c r="J22" s="86"/>
      <c r="K22" s="98" t="str">
        <f>IFERROR(VLOOKUP(J22,Sheet2!H12:J14,3,0),"0")</f>
        <v>0</v>
      </c>
      <c r="L22" s="52"/>
      <c r="M22" s="99">
        <f t="shared" ref="M22:M23" si="1">IFERROR(I22*K22,"")</f>
        <v>0</v>
      </c>
      <c r="N22" s="83"/>
      <c r="O22" s="96"/>
    </row>
    <row r="23" spans="1:18" ht="20.100000000000001" customHeight="1" thickBot="1">
      <c r="A23" s="100"/>
      <c r="B23" s="101"/>
      <c r="C23" s="47"/>
      <c r="D23" s="48"/>
      <c r="E23" s="49"/>
      <c r="F23" s="49"/>
      <c r="G23" s="102"/>
      <c r="H23" s="103"/>
      <c r="I23" s="97" t="str">
        <f>IFERROR(VLOOKUP(G23,Sheet2!F12:G14,2,0),"0")</f>
        <v>0</v>
      </c>
      <c r="J23" s="104"/>
      <c r="K23" s="98" t="str">
        <f>IFERROR(VLOOKUP(J23,Sheet2!H12:J14,3,0),"0")</f>
        <v>0</v>
      </c>
      <c r="L23" s="52"/>
      <c r="M23" s="99">
        <f t="shared" si="1"/>
        <v>0</v>
      </c>
      <c r="N23" s="105"/>
      <c r="O23" s="106"/>
    </row>
    <row r="24" spans="1:18" ht="40.5" customHeight="1">
      <c r="A24" s="107" t="s">
        <v>38</v>
      </c>
      <c r="B24" s="108" t="s">
        <v>39</v>
      </c>
      <c r="C24" s="109" t="s">
        <v>40</v>
      </c>
      <c r="D24" s="110"/>
      <c r="E24" s="111" t="s">
        <v>41</v>
      </c>
      <c r="F24" s="112" t="s">
        <v>42</v>
      </c>
      <c r="G24" s="113"/>
      <c r="H24" s="114"/>
      <c r="I24" s="115" t="s">
        <v>43</v>
      </c>
      <c r="J24" s="116" t="s">
        <v>44</v>
      </c>
      <c r="K24" s="117"/>
      <c r="L24" s="118" t="s">
        <v>19</v>
      </c>
      <c r="M24" s="109" t="s">
        <v>45</v>
      </c>
      <c r="N24" s="110"/>
      <c r="O24" s="119" t="s">
        <v>46</v>
      </c>
    </row>
    <row r="25" spans="1:18" s="56" customFormat="1" ht="20.100000000000001" customHeight="1">
      <c r="A25" s="120"/>
      <c r="B25" s="121"/>
      <c r="C25" s="47"/>
      <c r="D25" s="48"/>
      <c r="E25" s="78"/>
      <c r="F25" s="50"/>
      <c r="G25" s="50"/>
      <c r="H25" s="50"/>
      <c r="I25" s="77"/>
      <c r="J25" s="47"/>
      <c r="K25" s="48"/>
      <c r="L25" s="52"/>
      <c r="M25" s="122">
        <f>IF(SUM(J25:K28)&gt;40,40,SUM(J25:K28))</f>
        <v>0</v>
      </c>
      <c r="N25" s="123"/>
      <c r="O25" s="124"/>
    </row>
    <row r="26" spans="1:18" s="56" customFormat="1" ht="20.100000000000001" customHeight="1">
      <c r="A26" s="120"/>
      <c r="B26" s="121"/>
      <c r="C26" s="47"/>
      <c r="D26" s="48"/>
      <c r="E26" s="78"/>
      <c r="F26" s="50"/>
      <c r="G26" s="50"/>
      <c r="H26" s="50"/>
      <c r="I26" s="125"/>
      <c r="J26" s="47"/>
      <c r="K26" s="48"/>
      <c r="L26" s="52"/>
      <c r="M26" s="126"/>
      <c r="N26" s="127"/>
      <c r="O26" s="124"/>
    </row>
    <row r="27" spans="1:18" s="56" customFormat="1" ht="20.100000000000001" customHeight="1">
      <c r="A27" s="120"/>
      <c r="B27" s="121"/>
      <c r="C27" s="47"/>
      <c r="D27" s="48"/>
      <c r="E27" s="78"/>
      <c r="F27" s="50"/>
      <c r="G27" s="50"/>
      <c r="H27" s="50"/>
      <c r="I27" s="86"/>
      <c r="J27" s="47"/>
      <c r="K27" s="48"/>
      <c r="L27" s="52"/>
      <c r="M27" s="126"/>
      <c r="N27" s="127"/>
      <c r="O27" s="124"/>
    </row>
    <row r="28" spans="1:18" s="56" customFormat="1" ht="20.100000000000001" customHeight="1" thickBot="1">
      <c r="A28" s="120"/>
      <c r="B28" s="128"/>
      <c r="C28" s="47"/>
      <c r="D28" s="48"/>
      <c r="E28" s="78"/>
      <c r="F28" s="129"/>
      <c r="G28" s="130"/>
      <c r="H28" s="131"/>
      <c r="I28" s="66"/>
      <c r="J28" s="60"/>
      <c r="K28" s="61"/>
      <c r="L28" s="66"/>
      <c r="M28" s="132"/>
      <c r="N28" s="133"/>
      <c r="O28" s="124"/>
    </row>
    <row r="29" spans="1:18" ht="32.25" customHeight="1" thickTop="1">
      <c r="A29" s="120"/>
      <c r="B29" s="134" t="s">
        <v>47</v>
      </c>
      <c r="C29" s="135" t="s">
        <v>48</v>
      </c>
      <c r="D29" s="136"/>
      <c r="E29" s="137" t="s">
        <v>49</v>
      </c>
      <c r="F29" s="138" t="s">
        <v>28</v>
      </c>
      <c r="G29" s="139" t="s">
        <v>50</v>
      </c>
      <c r="H29" s="135" t="s">
        <v>51</v>
      </c>
      <c r="I29" s="140"/>
      <c r="J29" s="141" t="s">
        <v>52</v>
      </c>
      <c r="K29" s="141" t="s">
        <v>53</v>
      </c>
      <c r="L29" s="142" t="s">
        <v>19</v>
      </c>
      <c r="M29" s="141" t="s">
        <v>54</v>
      </c>
      <c r="N29" s="143" t="s">
        <v>55</v>
      </c>
      <c r="O29" s="124"/>
    </row>
    <row r="30" spans="1:18" s="56" customFormat="1" ht="20.100000000000001" customHeight="1">
      <c r="A30" s="120"/>
      <c r="B30" s="144"/>
      <c r="C30" s="47"/>
      <c r="D30" s="48"/>
      <c r="E30" s="78"/>
      <c r="F30" s="52"/>
      <c r="G30" s="145">
        <f>5*IFERROR(VLOOKUP(F30,Sheet2!$F$21:$G$22,2,0),"0")</f>
        <v>0</v>
      </c>
      <c r="H30" s="47"/>
      <c r="I30" s="48"/>
      <c r="J30" s="145" t="str">
        <f>IFERROR(VLOOKUP(H30,Sheet2!J28:K34,2,0),"0")</f>
        <v>0</v>
      </c>
      <c r="K30" s="145">
        <f>J30*IFERROR(VLOOKUP(F30,Sheet2!$F$21:$G$22,2,0),"0")</f>
        <v>0</v>
      </c>
      <c r="L30" s="52"/>
      <c r="M30" s="146">
        <f>G30+K30</f>
        <v>0</v>
      </c>
      <c r="N30" s="147">
        <f>IF(SUM(M30:M34)&gt;20,20,SUM(M30:M34))</f>
        <v>0</v>
      </c>
      <c r="O30" s="124"/>
    </row>
    <row r="31" spans="1:18" s="56" customFormat="1" ht="20.100000000000001" customHeight="1">
      <c r="A31" s="120"/>
      <c r="B31" s="144"/>
      <c r="C31" s="47"/>
      <c r="D31" s="48"/>
      <c r="E31" s="78"/>
      <c r="F31" s="52"/>
      <c r="G31" s="145">
        <f>5*IFERROR(VLOOKUP(F31,Sheet2!$F$21:$G$22,2,0),"0")</f>
        <v>0</v>
      </c>
      <c r="H31" s="47"/>
      <c r="I31" s="48"/>
      <c r="J31" s="145" t="str">
        <f>IFERROR(VLOOKUP(H31,Sheet2!J28:K34,2,0),"0")</f>
        <v>0</v>
      </c>
      <c r="K31" s="145">
        <f>J31*IFERROR(VLOOKUP(F31,Sheet2!$F$21:$G$22,2,0),"0")</f>
        <v>0</v>
      </c>
      <c r="L31" s="52"/>
      <c r="M31" s="146">
        <f>G31+K31</f>
        <v>0</v>
      </c>
      <c r="N31" s="148"/>
      <c r="O31" s="124"/>
    </row>
    <row r="32" spans="1:18" s="56" customFormat="1" ht="20.100000000000001" customHeight="1">
      <c r="A32" s="120"/>
      <c r="B32" s="144"/>
      <c r="C32" s="47"/>
      <c r="D32" s="48"/>
      <c r="E32" s="78"/>
      <c r="F32" s="52"/>
      <c r="G32" s="145">
        <f>5*IFERROR(VLOOKUP(F32,Sheet2!$F$21:$G$22,2,0),"0")</f>
        <v>0</v>
      </c>
      <c r="H32" s="47"/>
      <c r="I32" s="48"/>
      <c r="J32" s="145" t="str">
        <f>IFERROR(VLOOKUP(H32,Sheet2!J28:K34,2,0),"0")</f>
        <v>0</v>
      </c>
      <c r="K32" s="145">
        <f>J32*IFERROR(VLOOKUP(F32,Sheet2!$F$21:$G$22,2,0),"0")</f>
        <v>0</v>
      </c>
      <c r="L32" s="52"/>
      <c r="M32" s="146">
        <f>G32+K32</f>
        <v>0</v>
      </c>
      <c r="N32" s="148"/>
      <c r="O32" s="124"/>
    </row>
    <row r="33" spans="1:15" s="56" customFormat="1" ht="20.100000000000001" customHeight="1">
      <c r="A33" s="120"/>
      <c r="B33" s="144"/>
      <c r="C33" s="47"/>
      <c r="D33" s="48"/>
      <c r="E33" s="78"/>
      <c r="F33" s="52"/>
      <c r="G33" s="145">
        <f>5*IFERROR(VLOOKUP(F33,Sheet2!$F$21:$G$22,2,0),"0")</f>
        <v>0</v>
      </c>
      <c r="H33" s="47"/>
      <c r="I33" s="48"/>
      <c r="J33" s="145" t="str">
        <f>IFERROR(VLOOKUP(H33,Sheet2!J28:K34,2,0),"0")</f>
        <v>0</v>
      </c>
      <c r="K33" s="145">
        <f>J33*IFERROR(VLOOKUP(F33,Sheet2!$F$21:$G$22,2,0),"0")</f>
        <v>0</v>
      </c>
      <c r="L33" s="52"/>
      <c r="M33" s="146">
        <f>G33+K33</f>
        <v>0</v>
      </c>
      <c r="N33" s="148"/>
      <c r="O33" s="124"/>
    </row>
    <row r="34" spans="1:15" s="56" customFormat="1" ht="20.100000000000001" customHeight="1" thickBot="1">
      <c r="A34" s="120"/>
      <c r="B34" s="149"/>
      <c r="C34" s="47"/>
      <c r="D34" s="48"/>
      <c r="E34" s="78"/>
      <c r="F34" s="150"/>
      <c r="G34" s="145">
        <f>5*IFERROR(VLOOKUP(F34,Sheet2!$F$21:$G$22,2,0),"0")</f>
        <v>0</v>
      </c>
      <c r="H34" s="60"/>
      <c r="I34" s="61"/>
      <c r="J34" s="145" t="str">
        <f>IFERROR(VLOOKUP(H34,Sheet2!J28:K34,2,0),"0")</f>
        <v>0</v>
      </c>
      <c r="K34" s="145">
        <f>J34*IFERROR(VLOOKUP(F34,Sheet2!$F$21:$G$22,2,0),"0")</f>
        <v>0</v>
      </c>
      <c r="L34" s="66"/>
      <c r="M34" s="146">
        <f>G34+K34</f>
        <v>0</v>
      </c>
      <c r="N34" s="151"/>
      <c r="O34" s="124"/>
    </row>
    <row r="35" spans="1:15" ht="37.5" customHeight="1" thickTop="1">
      <c r="A35" s="120"/>
      <c r="B35" s="152" t="s">
        <v>57</v>
      </c>
      <c r="C35" s="153" t="s">
        <v>58</v>
      </c>
      <c r="D35" s="154"/>
      <c r="E35" s="155" t="s">
        <v>59</v>
      </c>
      <c r="F35" s="141" t="s">
        <v>60</v>
      </c>
      <c r="G35" s="156" t="s">
        <v>61</v>
      </c>
      <c r="H35" s="135" t="s">
        <v>51</v>
      </c>
      <c r="I35" s="140"/>
      <c r="J35" s="141" t="s">
        <v>52</v>
      </c>
      <c r="K35" s="141" t="s">
        <v>62</v>
      </c>
      <c r="L35" s="142" t="s">
        <v>19</v>
      </c>
      <c r="M35" s="141" t="s">
        <v>54</v>
      </c>
      <c r="N35" s="143" t="s">
        <v>63</v>
      </c>
      <c r="O35" s="124"/>
    </row>
    <row r="36" spans="1:15" ht="20.100000000000001" customHeight="1">
      <c r="A36" s="120"/>
      <c r="B36" s="157"/>
      <c r="C36" s="47"/>
      <c r="D36" s="48"/>
      <c r="E36" s="78"/>
      <c r="F36" s="77"/>
      <c r="G36" s="52"/>
      <c r="H36" s="47"/>
      <c r="I36" s="48"/>
      <c r="J36" s="145" t="str">
        <f>IFERROR(VLOOKUP(H36,Sheet2!D29:E38,2,0),"0")</f>
        <v>0</v>
      </c>
      <c r="K36" s="145">
        <f>J36*IFERROR(VLOOKUP(G36,Sheet2!H21:I23,2,0),"0")</f>
        <v>0</v>
      </c>
      <c r="L36" s="52"/>
      <c r="M36" s="145">
        <f>F36+K36</f>
        <v>0</v>
      </c>
      <c r="N36" s="147">
        <f>IF(SUM(M36:M50)&gt;30,30,SUM(M36:M50))</f>
        <v>0</v>
      </c>
      <c r="O36" s="124"/>
    </row>
    <row r="37" spans="1:15" ht="20.100000000000001" customHeight="1">
      <c r="A37" s="120"/>
      <c r="B37" s="157"/>
      <c r="C37" s="47"/>
      <c r="D37" s="48"/>
      <c r="E37" s="78"/>
      <c r="F37" s="77"/>
      <c r="G37" s="52"/>
      <c r="H37" s="47"/>
      <c r="I37" s="48"/>
      <c r="J37" s="145" t="str">
        <f>IFERROR(VLOOKUP(H37,Sheet2!D29:E38,2,0),"0")</f>
        <v>0</v>
      </c>
      <c r="K37" s="145">
        <f>J37*IFERROR(VLOOKUP(G37,Sheet2!H21:I23,2,0),"0")</f>
        <v>0</v>
      </c>
      <c r="L37" s="52"/>
      <c r="M37" s="145">
        <f t="shared" ref="M37:M50" si="2">F37+K37</f>
        <v>0</v>
      </c>
      <c r="N37" s="148"/>
      <c r="O37" s="124"/>
    </row>
    <row r="38" spans="1:15" ht="20.100000000000001" customHeight="1" thickBot="1">
      <c r="A38" s="120"/>
      <c r="B38" s="157"/>
      <c r="C38" s="47"/>
      <c r="D38" s="48"/>
      <c r="E38" s="78"/>
      <c r="F38" s="77"/>
      <c r="G38" s="52"/>
      <c r="H38" s="47"/>
      <c r="I38" s="48"/>
      <c r="J38" s="145" t="str">
        <f>IFERROR(VLOOKUP(H38,Sheet2!D29:E38,2,0),"0")</f>
        <v>0</v>
      </c>
      <c r="K38" s="145">
        <f>J38*IFERROR(VLOOKUP(G38,Sheet2!H21:I23,2,0),"0")</f>
        <v>0</v>
      </c>
      <c r="L38" s="52"/>
      <c r="M38" s="145">
        <f t="shared" si="2"/>
        <v>0</v>
      </c>
      <c r="N38" s="148"/>
      <c r="O38" s="124"/>
    </row>
    <row r="39" spans="1:15" ht="20.100000000000001" customHeight="1">
      <c r="A39" s="120"/>
      <c r="B39" s="157"/>
      <c r="C39" s="47"/>
      <c r="D39" s="48"/>
      <c r="E39" s="78"/>
      <c r="F39" s="77"/>
      <c r="G39" s="158"/>
      <c r="H39" s="47"/>
      <c r="I39" s="48"/>
      <c r="J39" s="145" t="str">
        <f>IFERROR(VLOOKUP(H39,Sheet2!D29:E38,2,0),"0")</f>
        <v>0</v>
      </c>
      <c r="K39" s="145">
        <f>J39*IFERROR(VLOOKUP(G39,Sheet2!H21:I23,2,0),"0")</f>
        <v>0</v>
      </c>
      <c r="L39" s="52"/>
      <c r="M39" s="145">
        <f t="shared" si="2"/>
        <v>0</v>
      </c>
      <c r="N39" s="148"/>
      <c r="O39" s="159">
        <f>M25+N30+N36+M52</f>
        <v>0</v>
      </c>
    </row>
    <row r="40" spans="1:15" ht="20.100000000000001" customHeight="1">
      <c r="A40" s="120"/>
      <c r="B40" s="157"/>
      <c r="C40" s="47"/>
      <c r="D40" s="48"/>
      <c r="E40" s="78"/>
      <c r="F40" s="77"/>
      <c r="G40" s="158"/>
      <c r="H40" s="47"/>
      <c r="I40" s="48"/>
      <c r="J40" s="145" t="str">
        <f>IFERROR(VLOOKUP(H40,Sheet2!D29:E38,2,0),"0")</f>
        <v>0</v>
      </c>
      <c r="K40" s="145">
        <f>J40*IFERROR(VLOOKUP(G40,Sheet2!H21:I23,2,0),"0")</f>
        <v>0</v>
      </c>
      <c r="L40" s="158"/>
      <c r="M40" s="145">
        <f t="shared" si="2"/>
        <v>0</v>
      </c>
      <c r="N40" s="148"/>
      <c r="O40" s="160"/>
    </row>
    <row r="41" spans="1:15" ht="20.100000000000001" customHeight="1">
      <c r="A41" s="120"/>
      <c r="B41" s="157"/>
      <c r="C41" s="47"/>
      <c r="D41" s="48"/>
      <c r="E41" s="78"/>
      <c r="F41" s="77"/>
      <c r="G41" s="158"/>
      <c r="H41" s="47"/>
      <c r="I41" s="48"/>
      <c r="J41" s="145" t="str">
        <f>IFERROR(VLOOKUP(H41,Sheet2!D29:E38,2,0),"0")</f>
        <v>0</v>
      </c>
      <c r="K41" s="145">
        <f>J41*IFERROR(VLOOKUP(G41,Sheet2!H21:I23,2,0),"0")</f>
        <v>0</v>
      </c>
      <c r="L41" s="158"/>
      <c r="M41" s="145">
        <f t="shared" si="2"/>
        <v>0</v>
      </c>
      <c r="N41" s="148"/>
      <c r="O41" s="160"/>
    </row>
    <row r="42" spans="1:15" ht="20.100000000000001" customHeight="1">
      <c r="A42" s="120"/>
      <c r="B42" s="157"/>
      <c r="C42" s="47"/>
      <c r="D42" s="48"/>
      <c r="E42" s="78"/>
      <c r="F42" s="77"/>
      <c r="G42" s="158"/>
      <c r="H42" s="47"/>
      <c r="I42" s="48"/>
      <c r="J42" s="145" t="str">
        <f>IFERROR(VLOOKUP(H42,Sheet2!D29:E38,2,0),"0")</f>
        <v>0</v>
      </c>
      <c r="K42" s="145">
        <f>J42*IFERROR(VLOOKUP(G42,Sheet2!H21:I23,2,0),"0")</f>
        <v>0</v>
      </c>
      <c r="L42" s="158"/>
      <c r="M42" s="145">
        <f t="shared" si="2"/>
        <v>0</v>
      </c>
      <c r="N42" s="148"/>
      <c r="O42" s="160"/>
    </row>
    <row r="43" spans="1:15" ht="20.100000000000001" customHeight="1">
      <c r="A43" s="120"/>
      <c r="B43" s="157"/>
      <c r="C43" s="47"/>
      <c r="D43" s="48"/>
      <c r="E43" s="78"/>
      <c r="F43" s="77"/>
      <c r="G43" s="158"/>
      <c r="H43" s="47"/>
      <c r="I43" s="48"/>
      <c r="J43" s="145" t="str">
        <f>IFERROR(VLOOKUP(H43,Sheet2!D29:E38,2,0),"0")</f>
        <v>0</v>
      </c>
      <c r="K43" s="145">
        <f>J43*IFERROR(VLOOKUP(G43,Sheet2!H21:I23,2,0),"0")</f>
        <v>0</v>
      </c>
      <c r="L43" s="158"/>
      <c r="M43" s="145">
        <f t="shared" si="2"/>
        <v>0</v>
      </c>
      <c r="N43" s="148"/>
      <c r="O43" s="160"/>
    </row>
    <row r="44" spans="1:15" ht="20.100000000000001" customHeight="1">
      <c r="A44" s="120"/>
      <c r="B44" s="157"/>
      <c r="C44" s="47"/>
      <c r="D44" s="48"/>
      <c r="E44" s="78"/>
      <c r="F44" s="77"/>
      <c r="G44" s="158"/>
      <c r="H44" s="47"/>
      <c r="I44" s="48"/>
      <c r="J44" s="145" t="str">
        <f>IFERROR(VLOOKUP(H44,Sheet2!D29:E38,2,0),"0")</f>
        <v>0</v>
      </c>
      <c r="K44" s="145">
        <f>J44*IFERROR(VLOOKUP(G44,Sheet2!H21:I23,2,0),"0")</f>
        <v>0</v>
      </c>
      <c r="L44" s="158"/>
      <c r="M44" s="145">
        <f t="shared" si="2"/>
        <v>0</v>
      </c>
      <c r="N44" s="148"/>
      <c r="O44" s="160"/>
    </row>
    <row r="45" spans="1:15" ht="20.100000000000001" customHeight="1">
      <c r="A45" s="120"/>
      <c r="B45" s="157"/>
      <c r="C45" s="47"/>
      <c r="D45" s="48"/>
      <c r="E45" s="78"/>
      <c r="F45" s="77"/>
      <c r="G45" s="158"/>
      <c r="H45" s="47"/>
      <c r="I45" s="48"/>
      <c r="J45" s="145" t="str">
        <f>IFERROR(VLOOKUP(H45,Sheet2!D29:E38,2,0),"0")</f>
        <v>0</v>
      </c>
      <c r="K45" s="145">
        <f>J45*IFERROR(VLOOKUP(G45,Sheet2!H21:I23,2,0),"0")</f>
        <v>0</v>
      </c>
      <c r="L45" s="158"/>
      <c r="M45" s="145">
        <f t="shared" si="2"/>
        <v>0</v>
      </c>
      <c r="N45" s="148"/>
      <c r="O45" s="160"/>
    </row>
    <row r="46" spans="1:15" ht="20.100000000000001" customHeight="1">
      <c r="A46" s="120"/>
      <c r="B46" s="157"/>
      <c r="C46" s="47"/>
      <c r="D46" s="48"/>
      <c r="E46" s="78"/>
      <c r="F46" s="77"/>
      <c r="G46" s="158"/>
      <c r="H46" s="47"/>
      <c r="I46" s="48"/>
      <c r="J46" s="145" t="str">
        <f>IFERROR(VLOOKUP(H46,Sheet2!D29:E38,2,0),"0")</f>
        <v>0</v>
      </c>
      <c r="K46" s="145">
        <f>J46*IFERROR(VLOOKUP(G46,Sheet2!H21:I23,2,0),"0")</f>
        <v>0</v>
      </c>
      <c r="L46" s="158"/>
      <c r="M46" s="145">
        <f t="shared" si="2"/>
        <v>0</v>
      </c>
      <c r="N46" s="148"/>
      <c r="O46" s="160"/>
    </row>
    <row r="47" spans="1:15" ht="20.100000000000001" customHeight="1">
      <c r="A47" s="120"/>
      <c r="B47" s="157"/>
      <c r="C47" s="47"/>
      <c r="D47" s="48"/>
      <c r="E47" s="78"/>
      <c r="F47" s="77"/>
      <c r="G47" s="158"/>
      <c r="H47" s="47"/>
      <c r="I47" s="48"/>
      <c r="J47" s="145" t="str">
        <f>IFERROR(VLOOKUP(H47,Sheet2!D29:E38,2,0),"0")</f>
        <v>0</v>
      </c>
      <c r="K47" s="145">
        <f>J47*IFERROR(VLOOKUP(G47,Sheet2!H21:I23,2,0),"0")</f>
        <v>0</v>
      </c>
      <c r="L47" s="158"/>
      <c r="M47" s="145">
        <f t="shared" si="2"/>
        <v>0</v>
      </c>
      <c r="N47" s="148"/>
      <c r="O47" s="160"/>
    </row>
    <row r="48" spans="1:15" ht="20.100000000000001" customHeight="1">
      <c r="A48" s="120"/>
      <c r="B48" s="157"/>
      <c r="C48" s="47"/>
      <c r="D48" s="48"/>
      <c r="E48" s="78"/>
      <c r="F48" s="77"/>
      <c r="G48" s="158"/>
      <c r="H48" s="47"/>
      <c r="I48" s="48"/>
      <c r="J48" s="145" t="str">
        <f>IFERROR(VLOOKUP(H48,Sheet2!D29:E38,2,0),"0")</f>
        <v>0</v>
      </c>
      <c r="K48" s="145">
        <f>J48*IFERROR(VLOOKUP(G48,Sheet2!H21:I23,2,0),"0")</f>
        <v>0</v>
      </c>
      <c r="L48" s="158"/>
      <c r="M48" s="145">
        <f t="shared" si="2"/>
        <v>0</v>
      </c>
      <c r="N48" s="148"/>
      <c r="O48" s="160"/>
    </row>
    <row r="49" spans="1:15" ht="20.100000000000001" customHeight="1">
      <c r="A49" s="120"/>
      <c r="B49" s="157"/>
      <c r="C49" s="47"/>
      <c r="D49" s="48"/>
      <c r="E49" s="78"/>
      <c r="F49" s="77"/>
      <c r="G49" s="158"/>
      <c r="H49" s="47"/>
      <c r="I49" s="48"/>
      <c r="J49" s="145" t="str">
        <f>IFERROR(VLOOKUP(H49,Sheet2!D29:E38,2,0),"0")</f>
        <v>0</v>
      </c>
      <c r="K49" s="145">
        <f>J49*IFERROR(VLOOKUP(G49,Sheet2!H21:I23,2,0),"0")</f>
        <v>0</v>
      </c>
      <c r="L49" s="158"/>
      <c r="M49" s="145">
        <f t="shared" si="2"/>
        <v>0</v>
      </c>
      <c r="N49" s="148"/>
      <c r="O49" s="160"/>
    </row>
    <row r="50" spans="1:15" ht="20.100000000000001" customHeight="1" thickBot="1">
      <c r="A50" s="120"/>
      <c r="B50" s="161"/>
      <c r="C50" s="47"/>
      <c r="D50" s="48"/>
      <c r="E50" s="78"/>
      <c r="F50" s="77"/>
      <c r="G50" s="150"/>
      <c r="H50" s="60"/>
      <c r="I50" s="61"/>
      <c r="J50" s="145" t="str">
        <f>IFERROR(VLOOKUP(H50,Sheet2!D29:E38,2,0),"0")</f>
        <v>0</v>
      </c>
      <c r="K50" s="145">
        <f>J50*IFERROR(VLOOKUP(G50,Sheet2!H21:I23,2,0),"0")</f>
        <v>0</v>
      </c>
      <c r="L50" s="66"/>
      <c r="M50" s="162">
        <f t="shared" si="2"/>
        <v>0</v>
      </c>
      <c r="N50" s="151"/>
      <c r="O50" s="160"/>
    </row>
    <row r="51" spans="1:15" ht="30.75" customHeight="1" thickTop="1">
      <c r="A51" s="120"/>
      <c r="B51" s="163" t="s">
        <v>64</v>
      </c>
      <c r="C51" s="164" t="s">
        <v>65</v>
      </c>
      <c r="D51" s="165"/>
      <c r="E51" s="166"/>
      <c r="F51" s="167" t="s">
        <v>66</v>
      </c>
      <c r="G51" s="136"/>
      <c r="H51" s="167" t="s">
        <v>67</v>
      </c>
      <c r="I51" s="136"/>
      <c r="J51" s="135" t="s">
        <v>68</v>
      </c>
      <c r="K51" s="140"/>
      <c r="L51" s="168" t="s">
        <v>19</v>
      </c>
      <c r="M51" s="169" t="s">
        <v>69</v>
      </c>
      <c r="N51" s="170"/>
      <c r="O51" s="160"/>
    </row>
    <row r="52" spans="1:15" s="56" customFormat="1" ht="20.100000000000001" customHeight="1">
      <c r="A52" s="120"/>
      <c r="B52" s="144"/>
      <c r="C52" s="47"/>
      <c r="D52" s="171"/>
      <c r="E52" s="48"/>
      <c r="F52" s="49"/>
      <c r="G52" s="49"/>
      <c r="H52" s="47"/>
      <c r="I52" s="48"/>
      <c r="J52" s="172">
        <f>H52/2</f>
        <v>0</v>
      </c>
      <c r="K52" s="173"/>
      <c r="L52" s="52"/>
      <c r="M52" s="122">
        <f>IF(SUM(J52:K59)&gt;10,10,SUM(J52:K59))</f>
        <v>0</v>
      </c>
      <c r="N52" s="123"/>
      <c r="O52" s="160"/>
    </row>
    <row r="53" spans="1:15" s="56" customFormat="1" ht="20.100000000000001" customHeight="1">
      <c r="A53" s="120"/>
      <c r="B53" s="144"/>
      <c r="C53" s="47"/>
      <c r="D53" s="171"/>
      <c r="E53" s="48"/>
      <c r="F53" s="49"/>
      <c r="G53" s="49"/>
      <c r="H53" s="47"/>
      <c r="I53" s="48"/>
      <c r="J53" s="172">
        <f t="shared" ref="J53:J59" si="3">H53/2</f>
        <v>0</v>
      </c>
      <c r="K53" s="173"/>
      <c r="L53" s="52"/>
      <c r="M53" s="126"/>
      <c r="N53" s="127"/>
      <c r="O53" s="160"/>
    </row>
    <row r="54" spans="1:15" s="56" customFormat="1" ht="20.100000000000001" customHeight="1">
      <c r="A54" s="120"/>
      <c r="B54" s="144"/>
      <c r="C54" s="47"/>
      <c r="D54" s="171"/>
      <c r="E54" s="48"/>
      <c r="F54" s="49"/>
      <c r="G54" s="49"/>
      <c r="H54" s="47"/>
      <c r="I54" s="48"/>
      <c r="J54" s="172">
        <f t="shared" si="3"/>
        <v>0</v>
      </c>
      <c r="K54" s="173"/>
      <c r="L54" s="52"/>
      <c r="M54" s="126"/>
      <c r="N54" s="127"/>
      <c r="O54" s="160"/>
    </row>
    <row r="55" spans="1:15" s="56" customFormat="1" ht="20.100000000000001" customHeight="1">
      <c r="A55" s="120"/>
      <c r="B55" s="174"/>
      <c r="C55" s="47"/>
      <c r="D55" s="171"/>
      <c r="E55" s="48"/>
      <c r="F55" s="49"/>
      <c r="G55" s="49"/>
      <c r="H55" s="47"/>
      <c r="I55" s="48"/>
      <c r="J55" s="172">
        <f t="shared" si="3"/>
        <v>0</v>
      </c>
      <c r="K55" s="173"/>
      <c r="L55" s="52"/>
      <c r="M55" s="126"/>
      <c r="N55" s="127"/>
      <c r="O55" s="160"/>
    </row>
    <row r="56" spans="1:15" s="56" customFormat="1" ht="20.100000000000001" customHeight="1">
      <c r="A56" s="120"/>
      <c r="B56" s="174"/>
      <c r="C56" s="47"/>
      <c r="D56" s="171"/>
      <c r="E56" s="48"/>
      <c r="F56" s="49"/>
      <c r="G56" s="49"/>
      <c r="H56" s="47"/>
      <c r="I56" s="48"/>
      <c r="J56" s="172">
        <f t="shared" si="3"/>
        <v>0</v>
      </c>
      <c r="K56" s="173"/>
      <c r="L56" s="52"/>
      <c r="M56" s="126"/>
      <c r="N56" s="127"/>
      <c r="O56" s="160"/>
    </row>
    <row r="57" spans="1:15" s="56" customFormat="1" ht="20.100000000000001" customHeight="1">
      <c r="A57" s="120"/>
      <c r="B57" s="174"/>
      <c r="C57" s="47"/>
      <c r="D57" s="171"/>
      <c r="E57" s="48"/>
      <c r="F57" s="49"/>
      <c r="G57" s="49"/>
      <c r="H57" s="47"/>
      <c r="I57" s="48"/>
      <c r="J57" s="172">
        <f t="shared" si="3"/>
        <v>0</v>
      </c>
      <c r="K57" s="173"/>
      <c r="L57" s="52"/>
      <c r="M57" s="126"/>
      <c r="N57" s="127"/>
      <c r="O57" s="160"/>
    </row>
    <row r="58" spans="1:15" s="56" customFormat="1" ht="20.100000000000001" customHeight="1">
      <c r="A58" s="120"/>
      <c r="B58" s="174"/>
      <c r="C58" s="47"/>
      <c r="D58" s="171"/>
      <c r="E58" s="48"/>
      <c r="F58" s="49"/>
      <c r="G58" s="49"/>
      <c r="H58" s="47"/>
      <c r="I58" s="48"/>
      <c r="J58" s="172">
        <f t="shared" si="3"/>
        <v>0</v>
      </c>
      <c r="K58" s="173"/>
      <c r="L58" s="52"/>
      <c r="M58" s="126"/>
      <c r="N58" s="127"/>
      <c r="O58" s="160"/>
    </row>
    <row r="59" spans="1:15" s="56" customFormat="1" ht="20.100000000000001" customHeight="1" thickBot="1">
      <c r="A59" s="175"/>
      <c r="B59" s="176"/>
      <c r="C59" s="47"/>
      <c r="D59" s="171"/>
      <c r="E59" s="48"/>
      <c r="F59" s="49"/>
      <c r="G59" s="49"/>
      <c r="H59" s="102"/>
      <c r="I59" s="103"/>
      <c r="J59" s="177">
        <f t="shared" si="3"/>
        <v>0</v>
      </c>
      <c r="K59" s="178"/>
      <c r="L59" s="52"/>
      <c r="M59" s="179"/>
      <c r="N59" s="180"/>
      <c r="O59" s="181"/>
    </row>
    <row r="60" spans="1:15" ht="27.75" customHeight="1">
      <c r="A60" s="182" t="s">
        <v>70</v>
      </c>
      <c r="B60" s="183"/>
      <c r="C60" s="183"/>
      <c r="D60" s="183"/>
      <c r="E60" s="183"/>
      <c r="F60" s="183"/>
      <c r="G60" s="184"/>
      <c r="H60" s="185" t="s">
        <v>71</v>
      </c>
      <c r="I60" s="186">
        <f>K3</f>
        <v>0</v>
      </c>
      <c r="J60" s="187" t="s">
        <v>72</v>
      </c>
      <c r="K60" s="188"/>
      <c r="L60" s="189"/>
      <c r="M60" s="189"/>
      <c r="N60" s="189"/>
      <c r="O60" s="190"/>
    </row>
    <row r="61" spans="1:15" ht="27" customHeight="1" thickBot="1">
      <c r="A61" s="191"/>
      <c r="B61" s="192"/>
      <c r="C61" s="192"/>
      <c r="D61" s="192"/>
      <c r="E61" s="192"/>
      <c r="F61" s="192"/>
      <c r="G61" s="193"/>
      <c r="H61" s="194"/>
      <c r="I61" s="195"/>
      <c r="J61" s="196"/>
      <c r="K61" s="197"/>
      <c r="L61" s="198"/>
      <c r="M61" s="198"/>
      <c r="N61" s="198"/>
      <c r="O61" s="199"/>
    </row>
  </sheetData>
  <mergeCells count="188">
    <mergeCell ref="F59:G59"/>
    <mergeCell ref="H59:I59"/>
    <mergeCell ref="J59:K59"/>
    <mergeCell ref="A60:G61"/>
    <mergeCell ref="H60:H61"/>
    <mergeCell ref="I60:I61"/>
    <mergeCell ref="J60:J61"/>
    <mergeCell ref="K60:O61"/>
    <mergeCell ref="J56:K56"/>
    <mergeCell ref="C57:E57"/>
    <mergeCell ref="F57:G57"/>
    <mergeCell ref="H57:I57"/>
    <mergeCell ref="J57:K57"/>
    <mergeCell ref="C58:E58"/>
    <mergeCell ref="F58:G58"/>
    <mergeCell ref="H58:I58"/>
    <mergeCell ref="J58:K58"/>
    <mergeCell ref="J53:K53"/>
    <mergeCell ref="C54:E54"/>
    <mergeCell ref="F54:G54"/>
    <mergeCell ref="H54:I54"/>
    <mergeCell ref="J54:K54"/>
    <mergeCell ref="C55:E55"/>
    <mergeCell ref="F55:G55"/>
    <mergeCell ref="H55:I55"/>
    <mergeCell ref="J55:K55"/>
    <mergeCell ref="J51:K51"/>
    <mergeCell ref="M51:N51"/>
    <mergeCell ref="C52:E52"/>
    <mergeCell ref="F52:G52"/>
    <mergeCell ref="H52:I52"/>
    <mergeCell ref="J52:K52"/>
    <mergeCell ref="M52:N59"/>
    <mergeCell ref="C53:E53"/>
    <mergeCell ref="F53:G53"/>
    <mergeCell ref="H53:I53"/>
    <mergeCell ref="C50:D50"/>
    <mergeCell ref="H50:I50"/>
    <mergeCell ref="B51:B59"/>
    <mergeCell ref="C51:E51"/>
    <mergeCell ref="F51:G51"/>
    <mergeCell ref="H51:I51"/>
    <mergeCell ref="C56:E56"/>
    <mergeCell ref="F56:G56"/>
    <mergeCell ref="H56:I56"/>
    <mergeCell ref="C59:E59"/>
    <mergeCell ref="C47:D47"/>
    <mergeCell ref="H47:I47"/>
    <mergeCell ref="C48:D48"/>
    <mergeCell ref="H48:I48"/>
    <mergeCell ref="C49:D49"/>
    <mergeCell ref="H49:I49"/>
    <mergeCell ref="H43:I43"/>
    <mergeCell ref="C44:D44"/>
    <mergeCell ref="H44:I44"/>
    <mergeCell ref="C45:D45"/>
    <mergeCell ref="H45:I45"/>
    <mergeCell ref="C46:D46"/>
    <mergeCell ref="H46:I46"/>
    <mergeCell ref="C39:D39"/>
    <mergeCell ref="H39:I39"/>
    <mergeCell ref="O39:O59"/>
    <mergeCell ref="C40:D40"/>
    <mergeCell ref="H40:I40"/>
    <mergeCell ref="C41:D41"/>
    <mergeCell ref="H41:I41"/>
    <mergeCell ref="C42:D42"/>
    <mergeCell ref="H42:I42"/>
    <mergeCell ref="C43:D43"/>
    <mergeCell ref="B35:B50"/>
    <mergeCell ref="C35:D35"/>
    <mergeCell ref="H35:I35"/>
    <mergeCell ref="C36:D36"/>
    <mergeCell ref="H36:I36"/>
    <mergeCell ref="N36:N50"/>
    <mergeCell ref="C37:D37"/>
    <mergeCell ref="H37:I37"/>
    <mergeCell ref="C38:D38"/>
    <mergeCell ref="H38:I38"/>
    <mergeCell ref="N30:N34"/>
    <mergeCell ref="C31:D31"/>
    <mergeCell ref="H31:I31"/>
    <mergeCell ref="C32:D32"/>
    <mergeCell ref="H32:I32"/>
    <mergeCell ref="C33:D33"/>
    <mergeCell ref="H33:I33"/>
    <mergeCell ref="C34:D34"/>
    <mergeCell ref="H34:I34"/>
    <mergeCell ref="J28:K28"/>
    <mergeCell ref="B29:B34"/>
    <mergeCell ref="C29:D29"/>
    <mergeCell ref="H29:I29"/>
    <mergeCell ref="C30:D30"/>
    <mergeCell ref="H30:I30"/>
    <mergeCell ref="M24:N24"/>
    <mergeCell ref="O24:O38"/>
    <mergeCell ref="C25:D25"/>
    <mergeCell ref="F25:H25"/>
    <mergeCell ref="J25:K25"/>
    <mergeCell ref="M25:N28"/>
    <mergeCell ref="C26:D26"/>
    <mergeCell ref="F26:H26"/>
    <mergeCell ref="J26:K26"/>
    <mergeCell ref="C27:D27"/>
    <mergeCell ref="G23:H23"/>
    <mergeCell ref="A24:A59"/>
    <mergeCell ref="B24:B28"/>
    <mergeCell ref="C24:D24"/>
    <mergeCell ref="F24:H24"/>
    <mergeCell ref="J24:K24"/>
    <mergeCell ref="F27:H27"/>
    <mergeCell ref="J27:K27"/>
    <mergeCell ref="C28:D28"/>
    <mergeCell ref="F28:H28"/>
    <mergeCell ref="O19:O23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B14:B23"/>
    <mergeCell ref="G14:H14"/>
    <mergeCell ref="G15:H15"/>
    <mergeCell ref="N15:N23"/>
    <mergeCell ref="G16:H16"/>
    <mergeCell ref="G17:H17"/>
    <mergeCell ref="G18:H18"/>
    <mergeCell ref="G19:H19"/>
    <mergeCell ref="C23:D23"/>
    <mergeCell ref="E23:F23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M5:N5"/>
    <mergeCell ref="O5:O18"/>
    <mergeCell ref="C6:D6"/>
    <mergeCell ref="E6:F6"/>
    <mergeCell ref="G6:H6"/>
    <mergeCell ref="I6:J6"/>
    <mergeCell ref="M6:N13"/>
    <mergeCell ref="C7:D7"/>
    <mergeCell ref="E7:F7"/>
    <mergeCell ref="G7:H7"/>
    <mergeCell ref="A4:D4"/>
    <mergeCell ref="E4:G4"/>
    <mergeCell ref="H4:L4"/>
    <mergeCell ref="M4:O4"/>
    <mergeCell ref="A5:A23"/>
    <mergeCell ref="B5:B13"/>
    <mergeCell ref="C5:D5"/>
    <mergeCell ref="E5:F5"/>
    <mergeCell ref="G5:H5"/>
    <mergeCell ref="I5:J5"/>
    <mergeCell ref="A1:O1"/>
    <mergeCell ref="A2:J2"/>
    <mergeCell ref="K2:L2"/>
    <mergeCell ref="M2:O2"/>
    <mergeCell ref="A3:B3"/>
    <mergeCell ref="E3:F3"/>
    <mergeCell ref="H3:I3"/>
    <mergeCell ref="K3:L3"/>
    <mergeCell ref="N3:O3"/>
  </mergeCells>
  <phoneticPr fontId="2" type="noConversion"/>
  <dataValidations count="19">
    <dataValidation type="list" allowBlank="1" showInputMessage="1" showErrorMessage="1" sqref="J21:J23" xr:uid="{E00E17D9-E0AB-4627-B3F0-F7AC9E20BC2C}">
      <formula1>学术成果参与系数</formula1>
    </dataValidation>
    <dataValidation type="list" allowBlank="1" showInputMessage="1" showErrorMessage="1" sqref="J15:J19" xr:uid="{CEE9A445-1595-4F40-8BF9-02659B0A53E3}">
      <formula1>参与系数</formula1>
    </dataValidation>
    <dataValidation type="list" allowBlank="1" showInputMessage="1" showErrorMessage="1" sqref="I6:I13" xr:uid="{140D5E76-A208-48BC-9AA8-ED07DF0BD10F}">
      <formula1>完成情况</formula1>
    </dataValidation>
    <dataValidation type="list" allowBlank="1" showInputMessage="1" showErrorMessage="1" sqref="H36:H50" xr:uid="{A6D9205B-81EA-42DD-A063-8028FCAB97BE}">
      <formula1>文体活动获奖等级</formula1>
    </dataValidation>
    <dataValidation allowBlank="1" showInputMessage="1" showErrorMessage="1" prompt="自动计算，请勿修改" sqref="O19:O23 O39:O59" xr:uid="{46CB7D80-60BC-4411-9868-714B88FC17BE}"/>
    <dataValidation type="list" allowBlank="1" showInputMessage="1" showErrorMessage="1" sqref="H30:H34 I30:I31 I33:I34" xr:uid="{466D5579-262D-4513-B7FF-1E40E804C269}">
      <formula1>实践获奖类型</formula1>
    </dataValidation>
    <dataValidation type="list" allowBlank="1" showInputMessage="1" showErrorMessage="1" sqref="G36:G50" xr:uid="{464EFA04-DDF9-4147-B2F7-5414A4DF298F}">
      <formula1>文体活动团队系数</formula1>
    </dataValidation>
    <dataValidation type="list" allowBlank="1" showInputMessage="1" showErrorMessage="1" sqref="G15:G19" xr:uid="{4C1715DE-A11B-4721-B9C9-9CA116AF71FF}">
      <formula1>名次</formula1>
    </dataValidation>
    <dataValidation type="list" allowBlank="1" showInputMessage="1" showErrorMessage="1" sqref="E15:E19" xr:uid="{C1EDAA24-70A0-4742-9618-C73A8F33AD5F}">
      <formula1>级别</formula1>
    </dataValidation>
    <dataValidation type="list" allowBlank="1" showInputMessage="1" showErrorMessage="1" sqref="I25:I28" xr:uid="{362F6127-61CA-49B4-A303-E8E4F7ABE268}">
      <formula1>正副职</formula1>
    </dataValidation>
    <dataValidation type="list" allowBlank="1" showInputMessage="1" showErrorMessage="1" sqref="H21 H23 G21:G23" xr:uid="{8CE3BA0B-E031-4400-9BD6-6EB3868A9349}">
      <formula1>刊物类别及基础分数</formula1>
    </dataValidation>
    <dataValidation type="list" allowBlank="1" showInputMessage="1" showErrorMessage="1" sqref="H3:I3" xr:uid="{FE7E4562-72B5-4CEC-BC2D-D3C28F4DD57B}">
      <formula1>"电子科学与技术（全英文教学专业）"</formula1>
    </dataValidation>
    <dataValidation type="list" allowBlank="1" showInputMessage="1" showErrorMessage="1" sqref="F30:F34" xr:uid="{19C2CD8B-7317-4F99-9E39-DBFD28519843}">
      <formula1>团队系数</formula1>
    </dataValidation>
    <dataValidation type="list" allowBlank="1" showInputMessage="1" showErrorMessage="1" sqref="E3:F3" xr:uid="{90044FF3-A269-4671-A461-8A1DC2DF57DE}">
      <formula1>"13222001"</formula1>
    </dataValidation>
    <dataValidation type="list" allowBlank="1" showInputMessage="1" showErrorMessage="1" sqref="F25:F28 G26:G28" xr:uid="{6B135030-01B0-4AD7-8FEC-4594ECD8FA95}">
      <formula1>职位</formula1>
    </dataValidation>
    <dataValidation type="list" allowBlank="1" showInputMessage="1" showErrorMessage="1" sqref="C3" xr:uid="{30DD1CEE-C3CA-4384-9215-604EFBD48760}">
      <formula1>"2020级"</formula1>
    </dataValidation>
    <dataValidation type="list" allowBlank="1" showInputMessage="1" showErrorMessage="1" sqref="G6:G13" xr:uid="{A9CF2013-ABDD-4A21-9A2B-AF494995DEF1}">
      <formula1>竞赛类型</formula1>
    </dataValidation>
    <dataValidation type="list" allowBlank="1" showInputMessage="1" showErrorMessage="1" sqref="M2:O2" xr:uid="{BD7E3926-DFD5-496D-98C4-0831770A5493}">
      <formula1>"2023-2024（1）"</formula1>
    </dataValidation>
    <dataValidation type="whole" allowBlank="1" showInputMessage="1" showErrorMessage="1" sqref="F36:F50" xr:uid="{EB72C3BF-4F75-4B13-810D-60DE948BAFA1}">
      <formula1>0</formula1>
      <formula2>3</formula2>
    </dataValidation>
  </dataValidations>
  <printOptions horizontalCentered="1" verticalCentered="1"/>
  <pageMargins left="0.31496062992126" right="0.31496062992126" top="0.35433070866141703" bottom="0.15748031496063" header="0.118110236220472" footer="0.11811023622047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332C2F-982E-49A3-86E5-4DA2FD383B28}">
          <x14:formula1>
            <xm:f>Sheet2!$A$2:$A$5</xm:f>
          </x14:formula1>
          <xm:sqref>L6:L13 L15:L19 L21:L23 L25:L28 L30:L34 L36:L50 L52:L59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B1B4-5990-409B-9028-E170DD8A3F4D}">
  <sheetPr codeName="Sheet2"/>
  <dimension ref="A1:V49"/>
  <sheetViews>
    <sheetView workbookViewId="0">
      <selection activeCell="N4" sqref="N4"/>
    </sheetView>
  </sheetViews>
  <sheetFormatPr defaultColWidth="10" defaultRowHeight="14.4"/>
  <cols>
    <col min="1" max="1" width="22.21875" customWidth="1"/>
    <col min="2" max="2" width="24.77734375" customWidth="1"/>
    <col min="3" max="3" width="11.6640625" customWidth="1"/>
    <col min="4" max="4" width="38" customWidth="1"/>
    <col min="5" max="5" width="5.88671875" customWidth="1"/>
    <col min="6" max="6" width="12.109375" customWidth="1"/>
    <col min="7" max="7" width="12.77734375" customWidth="1"/>
    <col min="8" max="8" width="17.44140625" customWidth="1"/>
    <col min="10" max="10" width="29.44140625" customWidth="1"/>
    <col min="11" max="11" width="20.33203125" customWidth="1"/>
    <col min="12" max="12" width="8.21875" customWidth="1"/>
    <col min="13" max="13" width="25.21875" customWidth="1"/>
    <col min="14" max="14" width="25.44140625" customWidth="1"/>
    <col min="20" max="20" width="37.77734375" customWidth="1"/>
    <col min="21" max="21" width="22.21875" customWidth="1"/>
    <col min="22" max="22" width="21.6640625" customWidth="1"/>
  </cols>
  <sheetData>
    <row r="1" spans="1:22" ht="16.2">
      <c r="A1" s="200" t="s">
        <v>19</v>
      </c>
      <c r="B1" t="s">
        <v>16</v>
      </c>
      <c r="D1" t="s">
        <v>17</v>
      </c>
      <c r="F1" s="201" t="s">
        <v>23</v>
      </c>
      <c r="G1" t="s">
        <v>73</v>
      </c>
      <c r="N1" t="s">
        <v>1</v>
      </c>
      <c r="P1" s="200" t="s">
        <v>74</v>
      </c>
      <c r="Q1" s="200" t="s">
        <v>75</v>
      </c>
      <c r="R1" s="200" t="s">
        <v>76</v>
      </c>
      <c r="S1" s="200" t="s">
        <v>77</v>
      </c>
      <c r="T1" s="202" t="s">
        <v>78</v>
      </c>
      <c r="U1" s="203"/>
      <c r="V1" s="202"/>
    </row>
    <row r="2" spans="1:22">
      <c r="A2" s="200" t="s">
        <v>79</v>
      </c>
      <c r="B2" s="204" t="s">
        <v>80</v>
      </c>
      <c r="C2" s="204">
        <v>5</v>
      </c>
      <c r="D2" t="s">
        <v>81</v>
      </c>
      <c r="F2" t="s">
        <v>73</v>
      </c>
      <c r="G2">
        <v>60</v>
      </c>
      <c r="N2" t="s">
        <v>82</v>
      </c>
      <c r="P2" s="200" t="s">
        <v>75</v>
      </c>
      <c r="Q2" s="200" t="s">
        <v>83</v>
      </c>
      <c r="R2" s="200" t="s">
        <v>84</v>
      </c>
      <c r="S2" s="200" t="s">
        <v>85</v>
      </c>
      <c r="T2" s="200" t="s">
        <v>86</v>
      </c>
    </row>
    <row r="3" spans="1:22">
      <c r="A3" s="200" t="s">
        <v>87</v>
      </c>
      <c r="B3" s="204" t="s">
        <v>88</v>
      </c>
      <c r="C3" s="204">
        <v>10</v>
      </c>
      <c r="D3" t="s">
        <v>89</v>
      </c>
      <c r="F3" t="s">
        <v>90</v>
      </c>
      <c r="G3">
        <v>60</v>
      </c>
      <c r="N3" t="s">
        <v>91</v>
      </c>
      <c r="P3" s="200" t="s">
        <v>76</v>
      </c>
      <c r="Q3" s="200" t="s">
        <v>92</v>
      </c>
      <c r="R3" s="200" t="s">
        <v>93</v>
      </c>
      <c r="S3" s="200" t="s">
        <v>94</v>
      </c>
      <c r="T3" s="200" t="s">
        <v>95</v>
      </c>
    </row>
    <row r="4" spans="1:22">
      <c r="A4" s="200" t="s">
        <v>96</v>
      </c>
      <c r="D4" t="s">
        <v>97</v>
      </c>
      <c r="F4" t="s">
        <v>98</v>
      </c>
      <c r="G4">
        <v>40</v>
      </c>
      <c r="P4" s="200" t="s">
        <v>77</v>
      </c>
      <c r="Q4" s="200" t="s">
        <v>99</v>
      </c>
      <c r="R4" s="200" t="s">
        <v>100</v>
      </c>
      <c r="S4" s="200" t="s">
        <v>101</v>
      </c>
      <c r="T4" s="200" t="s">
        <v>102</v>
      </c>
    </row>
    <row r="5" spans="1:22">
      <c r="A5" s="200" t="s">
        <v>103</v>
      </c>
      <c r="F5" t="s">
        <v>31</v>
      </c>
      <c r="G5">
        <v>30</v>
      </c>
      <c r="P5" s="200"/>
      <c r="Q5" s="200" t="s">
        <v>104</v>
      </c>
      <c r="R5" s="200" t="s">
        <v>105</v>
      </c>
      <c r="S5" s="200" t="s">
        <v>106</v>
      </c>
      <c r="T5" s="200"/>
    </row>
    <row r="6" spans="1:22">
      <c r="F6" t="s">
        <v>107</v>
      </c>
      <c r="G6">
        <v>20</v>
      </c>
      <c r="P6" s="200"/>
      <c r="Q6" s="200" t="s">
        <v>108</v>
      </c>
      <c r="R6" s="200" t="s">
        <v>109</v>
      </c>
      <c r="S6" s="200" t="s">
        <v>110</v>
      </c>
      <c r="T6" s="200"/>
    </row>
    <row r="7" spans="1:22">
      <c r="P7" s="200"/>
      <c r="Q7" s="200" t="s">
        <v>111</v>
      </c>
      <c r="R7" s="200" t="s">
        <v>112</v>
      </c>
      <c r="S7" s="200" t="s">
        <v>113</v>
      </c>
      <c r="T7" s="200"/>
    </row>
    <row r="8" spans="1:22">
      <c r="P8" s="200"/>
      <c r="Q8" s="200" t="s">
        <v>114</v>
      </c>
      <c r="R8" s="200" t="s">
        <v>115</v>
      </c>
      <c r="S8" s="200" t="s">
        <v>116</v>
      </c>
      <c r="T8" s="200"/>
    </row>
    <row r="9" spans="1:22">
      <c r="P9" s="200"/>
      <c r="Q9" s="200" t="s">
        <v>117</v>
      </c>
      <c r="R9" s="200" t="s">
        <v>118</v>
      </c>
      <c r="S9" s="200" t="s">
        <v>119</v>
      </c>
      <c r="T9" s="200"/>
    </row>
    <row r="10" spans="1:22" ht="15" thickBot="1">
      <c r="P10" s="200"/>
      <c r="Q10" s="200" t="s">
        <v>120</v>
      </c>
      <c r="R10" s="200" t="s">
        <v>121</v>
      </c>
      <c r="S10" s="200" t="s">
        <v>122</v>
      </c>
      <c r="T10" s="200"/>
    </row>
    <row r="11" spans="1:22">
      <c r="A11" s="205" t="s">
        <v>123</v>
      </c>
      <c r="B11" s="206"/>
      <c r="C11" s="207"/>
      <c r="D11" s="205" t="s">
        <v>124</v>
      </c>
      <c r="E11" s="206"/>
      <c r="F11" s="205" t="s">
        <v>125</v>
      </c>
      <c r="G11" s="206"/>
      <c r="H11" s="208" t="s">
        <v>36</v>
      </c>
      <c r="I11" s="207"/>
      <c r="J11" s="206"/>
      <c r="P11" s="200"/>
      <c r="Q11" s="200" t="s">
        <v>126</v>
      </c>
      <c r="R11" s="200" t="s">
        <v>127</v>
      </c>
      <c r="S11" s="200"/>
      <c r="T11" s="200"/>
    </row>
    <row r="12" spans="1:22">
      <c r="A12" s="209" t="s">
        <v>128</v>
      </c>
      <c r="B12" s="210">
        <v>1</v>
      </c>
      <c r="C12" s="211"/>
      <c r="D12" s="209" t="s">
        <v>129</v>
      </c>
      <c r="E12" s="210">
        <v>1</v>
      </c>
      <c r="F12" s="209" t="s">
        <v>130</v>
      </c>
      <c r="G12" s="210">
        <v>60</v>
      </c>
      <c r="H12" s="209" t="s">
        <v>131</v>
      </c>
      <c r="I12" s="211"/>
      <c r="J12" s="210">
        <v>1</v>
      </c>
      <c r="P12" s="200"/>
      <c r="Q12" s="200" t="s">
        <v>132</v>
      </c>
      <c r="R12" s="200" t="s">
        <v>133</v>
      </c>
      <c r="S12" s="200"/>
      <c r="T12" s="200"/>
    </row>
    <row r="13" spans="1:22">
      <c r="A13" s="209" t="s">
        <v>134</v>
      </c>
      <c r="B13" s="210">
        <v>0.8</v>
      </c>
      <c r="C13" s="211"/>
      <c r="D13" s="209" t="s">
        <v>135</v>
      </c>
      <c r="E13" s="210">
        <v>0.9</v>
      </c>
      <c r="F13" s="209" t="s">
        <v>136</v>
      </c>
      <c r="G13" s="210">
        <v>40</v>
      </c>
      <c r="H13" s="209" t="s">
        <v>137</v>
      </c>
      <c r="I13" s="211"/>
      <c r="J13" s="210">
        <v>0.8</v>
      </c>
      <c r="P13" s="200"/>
      <c r="Q13" s="200" t="s">
        <v>138</v>
      </c>
      <c r="R13" s="200" t="s">
        <v>139</v>
      </c>
      <c r="S13" s="200"/>
      <c r="T13" s="200"/>
    </row>
    <row r="14" spans="1:22" ht="29.4" thickBot="1">
      <c r="A14" s="212" t="s">
        <v>140</v>
      </c>
      <c r="B14" s="210">
        <v>0.6</v>
      </c>
      <c r="C14" s="211"/>
      <c r="D14" s="209" t="s">
        <v>141</v>
      </c>
      <c r="E14" s="210">
        <v>0.8</v>
      </c>
      <c r="F14" s="213" t="s">
        <v>142</v>
      </c>
      <c r="G14" s="214">
        <v>30</v>
      </c>
      <c r="H14" s="213" t="s">
        <v>143</v>
      </c>
      <c r="I14" s="215"/>
      <c r="J14" s="214">
        <v>0.5</v>
      </c>
      <c r="P14" s="200"/>
      <c r="Q14" s="200" t="s">
        <v>144</v>
      </c>
      <c r="R14" s="200" t="s">
        <v>145</v>
      </c>
      <c r="S14" s="200"/>
      <c r="T14" s="200"/>
    </row>
    <row r="15" spans="1:22" ht="29.4" thickBot="1">
      <c r="A15" s="216" t="s">
        <v>146</v>
      </c>
      <c r="B15" s="214">
        <v>0.4</v>
      </c>
      <c r="C15" s="211"/>
      <c r="D15" s="209" t="s">
        <v>147</v>
      </c>
      <c r="E15" s="210">
        <v>0.7</v>
      </c>
      <c r="P15" s="200"/>
      <c r="Q15" s="200" t="s">
        <v>148</v>
      </c>
      <c r="R15" s="200" t="s">
        <v>149</v>
      </c>
      <c r="S15" s="200"/>
      <c r="T15" s="200"/>
    </row>
    <row r="16" spans="1:22">
      <c r="D16" s="209" t="s">
        <v>150</v>
      </c>
      <c r="E16" s="210">
        <v>0.6</v>
      </c>
      <c r="P16" s="200"/>
      <c r="Q16" s="200" t="s">
        <v>151</v>
      </c>
      <c r="R16" s="200" t="s">
        <v>152</v>
      </c>
      <c r="S16" s="200"/>
    </row>
    <row r="17" spans="1:19" ht="15" thickBot="1">
      <c r="D17" s="213" t="s">
        <v>153</v>
      </c>
      <c r="E17" s="214">
        <v>0.5</v>
      </c>
      <c r="P17" s="200"/>
      <c r="Q17" s="200" t="s">
        <v>154</v>
      </c>
      <c r="R17" s="200" t="s">
        <v>155</v>
      </c>
      <c r="S17" s="200"/>
    </row>
    <row r="18" spans="1:19">
      <c r="P18" s="200"/>
      <c r="Q18" s="200" t="s">
        <v>156</v>
      </c>
      <c r="R18" s="200" t="s">
        <v>157</v>
      </c>
      <c r="S18" s="200"/>
    </row>
    <row r="19" spans="1:19" ht="15" thickBot="1">
      <c r="P19" s="200"/>
      <c r="Q19" s="200" t="s">
        <v>158</v>
      </c>
      <c r="R19" s="200" t="s">
        <v>159</v>
      </c>
      <c r="S19" s="200"/>
    </row>
    <row r="20" spans="1:19">
      <c r="A20" t="s">
        <v>160</v>
      </c>
      <c r="B20" t="s">
        <v>161</v>
      </c>
      <c r="F20" s="205" t="s">
        <v>61</v>
      </c>
      <c r="G20" s="206"/>
      <c r="H20" t="s">
        <v>162</v>
      </c>
      <c r="K20" t="s">
        <v>163</v>
      </c>
      <c r="M20" t="s">
        <v>164</v>
      </c>
      <c r="N20" t="s">
        <v>165</v>
      </c>
      <c r="P20" s="200"/>
      <c r="Q20" s="200" t="s">
        <v>166</v>
      </c>
      <c r="R20" s="200" t="s">
        <v>167</v>
      </c>
      <c r="S20" s="200"/>
    </row>
    <row r="21" spans="1:19">
      <c r="A21" t="s">
        <v>168</v>
      </c>
      <c r="B21" t="s">
        <v>169</v>
      </c>
      <c r="F21" s="209" t="s">
        <v>56</v>
      </c>
      <c r="G21" s="210">
        <v>1</v>
      </c>
      <c r="H21" t="s">
        <v>170</v>
      </c>
      <c r="I21">
        <v>1</v>
      </c>
      <c r="K21" t="s">
        <v>171</v>
      </c>
      <c r="M21" t="s">
        <v>172</v>
      </c>
      <c r="N21" t="s">
        <v>173</v>
      </c>
      <c r="P21" s="200"/>
      <c r="Q21" s="200" t="s">
        <v>174</v>
      </c>
      <c r="R21" s="200" t="s">
        <v>175</v>
      </c>
      <c r="S21" s="200"/>
    </row>
    <row r="22" spans="1:19" ht="15" thickBot="1">
      <c r="A22" t="s">
        <v>176</v>
      </c>
      <c r="B22" t="s">
        <v>177</v>
      </c>
      <c r="F22" s="213" t="s">
        <v>178</v>
      </c>
      <c r="G22" s="214">
        <v>0.8</v>
      </c>
      <c r="H22" t="s">
        <v>179</v>
      </c>
      <c r="I22">
        <v>1</v>
      </c>
      <c r="K22" t="s">
        <v>180</v>
      </c>
      <c r="M22" t="s">
        <v>181</v>
      </c>
      <c r="N22" t="s">
        <v>182</v>
      </c>
      <c r="P22" s="200"/>
      <c r="Q22" s="200" t="s">
        <v>183</v>
      </c>
      <c r="R22" s="200" t="s">
        <v>184</v>
      </c>
      <c r="S22" s="200"/>
    </row>
    <row r="23" spans="1:19">
      <c r="A23" t="s">
        <v>244</v>
      </c>
      <c r="H23" t="s">
        <v>185</v>
      </c>
      <c r="I23">
        <v>0.8</v>
      </c>
      <c r="K23" t="s">
        <v>186</v>
      </c>
      <c r="M23" t="s">
        <v>187</v>
      </c>
      <c r="N23" t="s">
        <v>188</v>
      </c>
      <c r="P23" s="200"/>
      <c r="Q23" s="200" t="s">
        <v>189</v>
      </c>
      <c r="R23" s="200" t="s">
        <v>190</v>
      </c>
      <c r="S23" s="200"/>
    </row>
    <row r="24" spans="1:19">
      <c r="A24" t="s">
        <v>191</v>
      </c>
      <c r="P24" s="200"/>
      <c r="Q24" s="200" t="s">
        <v>192</v>
      </c>
      <c r="R24" s="200" t="s">
        <v>193</v>
      </c>
      <c r="S24" s="200"/>
    </row>
    <row r="25" spans="1:19">
      <c r="A25" t="s">
        <v>194</v>
      </c>
      <c r="P25" s="200"/>
      <c r="Q25" s="200" t="s">
        <v>195</v>
      </c>
      <c r="R25" s="200" t="s">
        <v>196</v>
      </c>
      <c r="S25" s="200"/>
    </row>
    <row r="26" spans="1:19">
      <c r="A26" t="s">
        <v>197</v>
      </c>
      <c r="P26" s="200"/>
      <c r="Q26" s="200" t="s">
        <v>198</v>
      </c>
      <c r="R26" s="200" t="s">
        <v>199</v>
      </c>
      <c r="S26" s="200"/>
    </row>
    <row r="27" spans="1:19">
      <c r="A27" t="s">
        <v>200</v>
      </c>
      <c r="J27" t="s">
        <v>201</v>
      </c>
      <c r="P27" s="200"/>
      <c r="Q27" s="200" t="s">
        <v>202</v>
      </c>
      <c r="R27" s="200" t="s">
        <v>203</v>
      </c>
      <c r="S27" s="200"/>
    </row>
    <row r="28" spans="1:19">
      <c r="D28" t="s">
        <v>204</v>
      </c>
      <c r="J28" t="s">
        <v>205</v>
      </c>
      <c r="K28">
        <v>0</v>
      </c>
      <c r="P28" s="200"/>
      <c r="Q28" s="200" t="s">
        <v>206</v>
      </c>
      <c r="R28" s="200" t="s">
        <v>207</v>
      </c>
      <c r="S28" s="200"/>
    </row>
    <row r="29" spans="1:19">
      <c r="D29" t="s">
        <v>205</v>
      </c>
      <c r="E29">
        <v>0</v>
      </c>
      <c r="J29" s="211" t="s">
        <v>208</v>
      </c>
      <c r="K29">
        <v>20</v>
      </c>
      <c r="P29" s="200"/>
      <c r="Q29" s="200"/>
      <c r="R29" s="200" t="s">
        <v>209</v>
      </c>
      <c r="S29" s="200"/>
    </row>
    <row r="30" spans="1:19">
      <c r="D30" t="s">
        <v>210</v>
      </c>
      <c r="E30">
        <v>30</v>
      </c>
      <c r="J30" s="211" t="s">
        <v>211</v>
      </c>
      <c r="K30">
        <v>16</v>
      </c>
      <c r="P30" s="200"/>
      <c r="Q30" s="200"/>
      <c r="R30" s="200" t="s">
        <v>212</v>
      </c>
      <c r="S30" s="200"/>
    </row>
    <row r="31" spans="1:19">
      <c r="D31" t="s">
        <v>213</v>
      </c>
      <c r="E31">
        <v>30</v>
      </c>
      <c r="J31" s="211" t="s">
        <v>214</v>
      </c>
      <c r="K31">
        <v>12</v>
      </c>
      <c r="P31" s="200"/>
      <c r="Q31" s="200"/>
      <c r="R31" s="200" t="s">
        <v>215</v>
      </c>
      <c r="S31" s="200"/>
    </row>
    <row r="32" spans="1:19">
      <c r="D32" t="s">
        <v>216</v>
      </c>
      <c r="E32">
        <v>30</v>
      </c>
      <c r="J32" s="211" t="s">
        <v>217</v>
      </c>
      <c r="K32">
        <v>12</v>
      </c>
      <c r="P32" s="200"/>
      <c r="Q32" s="200"/>
      <c r="R32" s="200" t="s">
        <v>218</v>
      </c>
      <c r="S32" s="200"/>
    </row>
    <row r="33" spans="4:19">
      <c r="D33" t="s">
        <v>219</v>
      </c>
      <c r="E33">
        <v>20</v>
      </c>
      <c r="J33" s="211" t="s">
        <v>220</v>
      </c>
      <c r="K33">
        <v>10</v>
      </c>
      <c r="P33" s="200"/>
      <c r="Q33" s="200"/>
      <c r="R33" s="200" t="s">
        <v>221</v>
      </c>
      <c r="S33" s="200"/>
    </row>
    <row r="34" spans="4:19">
      <c r="D34" t="s">
        <v>222</v>
      </c>
      <c r="E34">
        <v>15</v>
      </c>
      <c r="J34" s="211" t="s">
        <v>223</v>
      </c>
      <c r="K34">
        <v>8</v>
      </c>
      <c r="P34" s="200"/>
      <c r="Q34" s="200"/>
      <c r="R34" s="200" t="s">
        <v>224</v>
      </c>
      <c r="S34" s="200"/>
    </row>
    <row r="35" spans="4:19">
      <c r="D35" t="s">
        <v>225</v>
      </c>
      <c r="E35">
        <v>10</v>
      </c>
      <c r="P35" s="200"/>
      <c r="Q35" s="200"/>
      <c r="R35" s="200" t="s">
        <v>226</v>
      </c>
      <c r="S35" s="200"/>
    </row>
    <row r="36" spans="4:19">
      <c r="D36" t="s">
        <v>227</v>
      </c>
      <c r="E36">
        <v>10</v>
      </c>
      <c r="P36" s="200"/>
      <c r="Q36" s="200"/>
      <c r="R36" s="200" t="s">
        <v>228</v>
      </c>
      <c r="S36" s="200"/>
    </row>
    <row r="37" spans="4:19">
      <c r="D37" t="s">
        <v>229</v>
      </c>
      <c r="E37">
        <v>8</v>
      </c>
      <c r="P37" s="200"/>
      <c r="Q37" s="200"/>
      <c r="R37" s="200" t="s">
        <v>230</v>
      </c>
      <c r="S37" s="200"/>
    </row>
    <row r="38" spans="4:19">
      <c r="D38" t="s">
        <v>231</v>
      </c>
      <c r="E38">
        <v>6</v>
      </c>
      <c r="P38" s="200"/>
      <c r="Q38" s="200"/>
      <c r="R38" s="200" t="s">
        <v>232</v>
      </c>
      <c r="S38" s="200"/>
    </row>
    <row r="39" spans="4:19">
      <c r="P39" s="200"/>
      <c r="Q39" s="200"/>
      <c r="R39" s="200" t="s">
        <v>233</v>
      </c>
      <c r="S39" s="200"/>
    </row>
    <row r="40" spans="4:19">
      <c r="P40" s="200"/>
      <c r="Q40" s="200"/>
      <c r="R40" s="200" t="s">
        <v>234</v>
      </c>
      <c r="S40" s="200"/>
    </row>
    <row r="41" spans="4:19">
      <c r="P41" s="200"/>
      <c r="Q41" s="200"/>
      <c r="R41" s="200" t="s">
        <v>235</v>
      </c>
      <c r="S41" s="200"/>
    </row>
    <row r="42" spans="4:19">
      <c r="P42" s="200"/>
      <c r="Q42" s="200"/>
      <c r="R42" s="200" t="s">
        <v>236</v>
      </c>
      <c r="S42" s="200"/>
    </row>
    <row r="43" spans="4:19">
      <c r="P43" s="200"/>
      <c r="Q43" s="200"/>
      <c r="R43" s="200" t="s">
        <v>237</v>
      </c>
      <c r="S43" s="200"/>
    </row>
    <row r="44" spans="4:19">
      <c r="P44" s="200"/>
      <c r="Q44" s="200"/>
      <c r="R44" s="200" t="s">
        <v>238</v>
      </c>
      <c r="S44" s="200"/>
    </row>
    <row r="45" spans="4:19">
      <c r="P45" s="200"/>
      <c r="Q45" s="200"/>
      <c r="R45" s="200" t="s">
        <v>239</v>
      </c>
      <c r="S45" s="200"/>
    </row>
    <row r="46" spans="4:19">
      <c r="P46" s="200"/>
      <c r="Q46" s="200"/>
      <c r="R46" s="200" t="s">
        <v>240</v>
      </c>
      <c r="S46" s="200"/>
    </row>
    <row r="47" spans="4:19">
      <c r="P47" s="200"/>
      <c r="Q47" s="200"/>
      <c r="R47" s="200" t="s">
        <v>241</v>
      </c>
      <c r="S47" s="200"/>
    </row>
    <row r="48" spans="4:19">
      <c r="P48" s="200"/>
      <c r="Q48" s="200"/>
      <c r="R48" s="200" t="s">
        <v>242</v>
      </c>
      <c r="S48" s="200"/>
    </row>
    <row r="49" spans="16:19">
      <c r="P49" s="200"/>
      <c r="Q49" s="200"/>
      <c r="R49" s="200" t="s">
        <v>243</v>
      </c>
      <c r="S49" s="200"/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32</vt:i4>
      </vt:variant>
    </vt:vector>
  </HeadingPairs>
  <TitlesOfParts>
    <vt:vector size="34" baseType="lpstr">
      <vt:lpstr>Sheet1</vt:lpstr>
      <vt:lpstr>Sheet2</vt:lpstr>
      <vt:lpstr>参与系数</vt:lpstr>
      <vt:lpstr>国际级</vt:lpstr>
      <vt:lpstr>国家级</vt:lpstr>
      <vt:lpstr>级别</vt:lpstr>
      <vt:lpstr>竞赛类型</vt:lpstr>
      <vt:lpstr>刊物类别及基础分数</vt:lpstr>
      <vt:lpstr>科技创新参与系数</vt:lpstr>
      <vt:lpstr>科技创新活动_10分_次</vt:lpstr>
      <vt:lpstr>名次</vt:lpstr>
      <vt:lpstr>睿信2018级</vt:lpstr>
      <vt:lpstr>睿信2019级</vt:lpstr>
      <vt:lpstr>睿信2020级</vt:lpstr>
      <vt:lpstr>省部级</vt:lpstr>
      <vt:lpstr>省部级及以上</vt:lpstr>
      <vt:lpstr>实践获奖类型</vt:lpstr>
      <vt:lpstr>书院</vt:lpstr>
      <vt:lpstr>书院年级</vt:lpstr>
      <vt:lpstr>所在专业</vt:lpstr>
      <vt:lpstr>统计学期</vt:lpstr>
      <vt:lpstr>团队系数</vt:lpstr>
      <vt:lpstr>完成情况</vt:lpstr>
      <vt:lpstr>文体活动获奖等级</vt:lpstr>
      <vt:lpstr>文体活动团队系数</vt:lpstr>
      <vt:lpstr>校级</vt:lpstr>
      <vt:lpstr>校级以上</vt:lpstr>
      <vt:lpstr>学术成果参与系数</vt:lpstr>
      <vt:lpstr>学校级</vt:lpstr>
      <vt:lpstr>院级</vt:lpstr>
      <vt:lpstr>院级及其他</vt:lpstr>
      <vt:lpstr>正副职</vt:lpstr>
      <vt:lpstr>证明材料</vt:lpstr>
      <vt:lpstr>职位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ZHANGXL</dc:creator>
  <cp:lastModifiedBy>ZHANGXL</cp:lastModifiedBy>
  <dcterms:created xsi:type="dcterms:W3CDTF">2024-03-19T08:33:09Z</dcterms:created>
  <dcterms:modified xsi:type="dcterms:W3CDTF">2024-03-19T08:40:51Z</dcterms:modified>
</cp:coreProperties>
</file>